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bngtradingcompany-my.sharepoint.com/personal/kevin_wright_bikpla_net/Documents/Desktop/"/>
    </mc:Choice>
  </mc:AlternateContent>
  <xr:revisionPtr revIDLastSave="6" documentId="11_1EAF5BFECD3E874D2B1F1B7E363665D833426026" xr6:coauthVersionLast="47" xr6:coauthVersionMax="47" xr10:uidLastSave="{6029188D-D23D-440F-9FEC-89313C2F6F97}"/>
  <bookViews>
    <workbookView xWindow="28680" yWindow="-120" windowWidth="29040" windowHeight="15720" activeTab="4" xr2:uid="{00000000-000D-0000-FFFF-FFFF00000000}"/>
  </bookViews>
  <sheets>
    <sheet name="Overview" sheetId="1" r:id="rId1"/>
    <sheet name="Inputs" sheetId="2" r:id="rId2"/>
    <sheet name="7 Day Menu" sheetId="3" r:id="rId3"/>
    <sheet name="Ingredients" sheetId="4" r:id="rId4"/>
    <sheet name="Production" sheetId="5" r:id="rId5"/>
    <sheet name="Purchasing" sheetId="6" r:id="rId6"/>
    <sheet name="Protein" sheetId="7" r:id="rId7"/>
  </sheets>
  <calcPr calcId="191029"/>
</workbook>
</file>

<file path=xl/calcChain.xml><?xml version="1.0" encoding="utf-8"?>
<calcChain xmlns="http://schemas.openxmlformats.org/spreadsheetml/2006/main">
  <c r="I31" i="6" l="1"/>
  <c r="I30" i="6"/>
  <c r="I29" i="6"/>
  <c r="I28" i="6"/>
  <c r="I27" i="6"/>
  <c r="I26" i="6"/>
  <c r="I25" i="6"/>
  <c r="I24" i="6"/>
  <c r="I23" i="6"/>
  <c r="I22" i="6"/>
  <c r="E22" i="6"/>
  <c r="I21" i="6"/>
  <c r="E21" i="6"/>
  <c r="F21" i="6" s="1"/>
  <c r="D21" i="6"/>
  <c r="C21" i="6"/>
  <c r="I20" i="6"/>
  <c r="I19" i="6"/>
  <c r="I18" i="6"/>
  <c r="I17" i="6"/>
  <c r="E17" i="6"/>
  <c r="F17" i="6" s="1"/>
  <c r="D17" i="6"/>
  <c r="C17" i="6"/>
  <c r="I16" i="6"/>
  <c r="E16" i="6"/>
  <c r="I15" i="6"/>
  <c r="I14" i="6"/>
  <c r="I13" i="6"/>
  <c r="I12" i="6"/>
  <c r="I11" i="6"/>
  <c r="I10" i="6"/>
  <c r="D10" i="6"/>
  <c r="F10" i="6" s="1"/>
  <c r="G10" i="6" s="1"/>
  <c r="C10" i="6"/>
  <c r="I9" i="6"/>
  <c r="I8" i="6"/>
  <c r="I7" i="6"/>
  <c r="I6" i="6"/>
  <c r="I5" i="6"/>
  <c r="I4" i="6"/>
  <c r="J189" i="5"/>
  <c r="I189" i="5"/>
  <c r="G189" i="5"/>
  <c r="E189" i="5"/>
  <c r="F189" i="5" s="1"/>
  <c r="H189" i="5" s="1"/>
  <c r="I188" i="5"/>
  <c r="J188" i="5" s="1"/>
  <c r="G188" i="5"/>
  <c r="F188" i="5"/>
  <c r="H188" i="5" s="1"/>
  <c r="E188" i="5"/>
  <c r="I187" i="5"/>
  <c r="G187" i="5"/>
  <c r="E187" i="5"/>
  <c r="F187" i="5" s="1"/>
  <c r="H187" i="5" s="1"/>
  <c r="I186" i="5"/>
  <c r="G186" i="5"/>
  <c r="F186" i="5"/>
  <c r="H186" i="5" s="1"/>
  <c r="E186" i="5"/>
  <c r="I185" i="5"/>
  <c r="G185" i="5"/>
  <c r="E185" i="5"/>
  <c r="F185" i="5" s="1"/>
  <c r="H185" i="5" s="1"/>
  <c r="I184" i="5"/>
  <c r="G184" i="5"/>
  <c r="E184" i="5"/>
  <c r="F184" i="5" s="1"/>
  <c r="H184" i="5" s="1"/>
  <c r="I183" i="5"/>
  <c r="G183" i="5"/>
  <c r="E183" i="5"/>
  <c r="J183" i="5" s="1"/>
  <c r="I182" i="5"/>
  <c r="J182" i="5" s="1"/>
  <c r="G182" i="5"/>
  <c r="E182" i="5"/>
  <c r="F182" i="5" s="1"/>
  <c r="H182" i="5" s="1"/>
  <c r="I181" i="5"/>
  <c r="H181" i="5"/>
  <c r="G181" i="5"/>
  <c r="F181" i="5"/>
  <c r="E181" i="5"/>
  <c r="J181" i="5" s="1"/>
  <c r="I180" i="5"/>
  <c r="G180" i="5"/>
  <c r="E180" i="5"/>
  <c r="F180" i="5" s="1"/>
  <c r="H180" i="5" s="1"/>
  <c r="J179" i="5"/>
  <c r="I179" i="5"/>
  <c r="G179" i="5"/>
  <c r="F179" i="5"/>
  <c r="H179" i="5" s="1"/>
  <c r="E179" i="5"/>
  <c r="I178" i="5"/>
  <c r="G178" i="5"/>
  <c r="E178" i="5"/>
  <c r="F178" i="5" s="1"/>
  <c r="H178" i="5" s="1"/>
  <c r="J177" i="5"/>
  <c r="I177" i="5"/>
  <c r="G177" i="5"/>
  <c r="E177" i="5"/>
  <c r="F177" i="5" s="1"/>
  <c r="H177" i="5" s="1"/>
  <c r="I176" i="5"/>
  <c r="J176" i="5" s="1"/>
  <c r="G176" i="5"/>
  <c r="F176" i="5"/>
  <c r="H176" i="5" s="1"/>
  <c r="E176" i="5"/>
  <c r="D176" i="5"/>
  <c r="I175" i="5"/>
  <c r="J175" i="5" s="1"/>
  <c r="G175" i="5"/>
  <c r="H175" i="5" s="1"/>
  <c r="F175" i="5"/>
  <c r="E175" i="5"/>
  <c r="D175" i="5"/>
  <c r="G174" i="5"/>
  <c r="E174" i="5"/>
  <c r="D174" i="5"/>
  <c r="I174" i="5" s="1"/>
  <c r="J174" i="5" s="1"/>
  <c r="I173" i="5"/>
  <c r="D10" i="7" s="1"/>
  <c r="H173" i="5"/>
  <c r="G173" i="5"/>
  <c r="F173" i="5"/>
  <c r="E173" i="5"/>
  <c r="D173" i="5"/>
  <c r="I172" i="5"/>
  <c r="J172" i="5" s="1"/>
  <c r="G172" i="5"/>
  <c r="F172" i="5"/>
  <c r="H172" i="5" s="1"/>
  <c r="E172" i="5"/>
  <c r="J171" i="5"/>
  <c r="I171" i="5"/>
  <c r="G171" i="5"/>
  <c r="E171" i="5"/>
  <c r="D171" i="5"/>
  <c r="F171" i="5" s="1"/>
  <c r="I170" i="5"/>
  <c r="J170" i="5" s="1"/>
  <c r="G170" i="5"/>
  <c r="E170" i="5"/>
  <c r="D170" i="5"/>
  <c r="F170" i="5" s="1"/>
  <c r="H170" i="5" s="1"/>
  <c r="G169" i="5"/>
  <c r="E169" i="5"/>
  <c r="F169" i="5" s="1"/>
  <c r="H169" i="5" s="1"/>
  <c r="D169" i="5"/>
  <c r="I169" i="5" s="1"/>
  <c r="J169" i="5" s="1"/>
  <c r="I168" i="5"/>
  <c r="G168" i="5"/>
  <c r="F168" i="5"/>
  <c r="H168" i="5" s="1"/>
  <c r="E168" i="5"/>
  <c r="D168" i="5"/>
  <c r="I167" i="5"/>
  <c r="J167" i="5" s="1"/>
  <c r="G167" i="5"/>
  <c r="F167" i="5"/>
  <c r="H167" i="5" s="1"/>
  <c r="E167" i="5"/>
  <c r="I166" i="5"/>
  <c r="J166" i="5" s="1"/>
  <c r="G166" i="5"/>
  <c r="E166" i="5"/>
  <c r="F166" i="5" s="1"/>
  <c r="H166" i="5" s="1"/>
  <c r="I165" i="5"/>
  <c r="J165" i="5" s="1"/>
  <c r="H165" i="5"/>
  <c r="G165" i="5"/>
  <c r="F165" i="5"/>
  <c r="E165" i="5"/>
  <c r="I164" i="5"/>
  <c r="J164" i="5" s="1"/>
  <c r="G164" i="5"/>
  <c r="H164" i="5" s="1"/>
  <c r="E164" i="5"/>
  <c r="F164" i="5" s="1"/>
  <c r="G163" i="5"/>
  <c r="E163" i="5"/>
  <c r="D163" i="5"/>
  <c r="I163" i="5" s="1"/>
  <c r="I162" i="5"/>
  <c r="J162" i="5" s="1"/>
  <c r="H162" i="5"/>
  <c r="G162" i="5"/>
  <c r="F162" i="5"/>
  <c r="E162" i="5"/>
  <c r="I161" i="5"/>
  <c r="G161" i="5"/>
  <c r="H161" i="5" s="1"/>
  <c r="E161" i="5"/>
  <c r="F161" i="5" s="1"/>
  <c r="J160" i="5"/>
  <c r="I160" i="5"/>
  <c r="G160" i="5"/>
  <c r="F160" i="5"/>
  <c r="H160" i="5" s="1"/>
  <c r="E160" i="5"/>
  <c r="I159" i="5"/>
  <c r="G159" i="5"/>
  <c r="E159" i="5"/>
  <c r="F159" i="5" s="1"/>
  <c r="H159" i="5" s="1"/>
  <c r="J158" i="5"/>
  <c r="I158" i="5"/>
  <c r="H158" i="5"/>
  <c r="G158" i="5"/>
  <c r="F158" i="5"/>
  <c r="E158" i="5"/>
  <c r="I157" i="5"/>
  <c r="J157" i="5" s="1"/>
  <c r="H157" i="5"/>
  <c r="G157" i="5"/>
  <c r="E157" i="5"/>
  <c r="F157" i="5" s="1"/>
  <c r="I156" i="5"/>
  <c r="J156" i="5" s="1"/>
  <c r="H156" i="5"/>
  <c r="G156" i="5"/>
  <c r="F156" i="5"/>
  <c r="E156" i="5"/>
  <c r="I155" i="5"/>
  <c r="G155" i="5"/>
  <c r="E155" i="5"/>
  <c r="F155" i="5" s="1"/>
  <c r="H155" i="5" s="1"/>
  <c r="I154" i="5"/>
  <c r="J154" i="5" s="1"/>
  <c r="G154" i="5"/>
  <c r="F154" i="5"/>
  <c r="H154" i="5" s="1"/>
  <c r="E154" i="5"/>
  <c r="I153" i="5"/>
  <c r="G153" i="5"/>
  <c r="E153" i="5"/>
  <c r="F153" i="5" s="1"/>
  <c r="H153" i="5" s="1"/>
  <c r="I152" i="5"/>
  <c r="J152" i="5" s="1"/>
  <c r="H152" i="5"/>
  <c r="G152" i="5"/>
  <c r="F152" i="5"/>
  <c r="E152" i="5"/>
  <c r="I151" i="5"/>
  <c r="G151" i="5"/>
  <c r="E151" i="5"/>
  <c r="F151" i="5" s="1"/>
  <c r="H151" i="5" s="1"/>
  <c r="I150" i="5"/>
  <c r="J150" i="5" s="1"/>
  <c r="H150" i="5"/>
  <c r="G150" i="5"/>
  <c r="F150" i="5"/>
  <c r="E150" i="5"/>
  <c r="G149" i="5"/>
  <c r="H149" i="5" s="1"/>
  <c r="E149" i="5"/>
  <c r="D149" i="5"/>
  <c r="F149" i="5" s="1"/>
  <c r="G148" i="5"/>
  <c r="E148" i="5"/>
  <c r="D148" i="5"/>
  <c r="F148" i="5" s="1"/>
  <c r="H148" i="5" s="1"/>
  <c r="I147" i="5"/>
  <c r="J147" i="5" s="1"/>
  <c r="G147" i="5"/>
  <c r="E147" i="5"/>
  <c r="F147" i="5" s="1"/>
  <c r="H147" i="5" s="1"/>
  <c r="D147" i="5"/>
  <c r="G146" i="5"/>
  <c r="E146" i="5"/>
  <c r="D146" i="5"/>
  <c r="I146" i="5" s="1"/>
  <c r="I145" i="5"/>
  <c r="J145" i="5" s="1"/>
  <c r="G145" i="5"/>
  <c r="H145" i="5" s="1"/>
  <c r="F145" i="5"/>
  <c r="E145" i="5"/>
  <c r="J144" i="5"/>
  <c r="G144" i="5"/>
  <c r="F144" i="5"/>
  <c r="H144" i="5" s="1"/>
  <c r="E144" i="5"/>
  <c r="D144" i="5"/>
  <c r="I144" i="5" s="1"/>
  <c r="I143" i="5"/>
  <c r="J143" i="5" s="1"/>
  <c r="H143" i="5"/>
  <c r="G143" i="5"/>
  <c r="E143" i="5"/>
  <c r="F143" i="5" s="1"/>
  <c r="D143" i="5"/>
  <c r="I142" i="5"/>
  <c r="J142" i="5" s="1"/>
  <c r="G142" i="5"/>
  <c r="E142" i="5"/>
  <c r="D142" i="5"/>
  <c r="I141" i="5"/>
  <c r="G141" i="5"/>
  <c r="E141" i="5"/>
  <c r="D141" i="5"/>
  <c r="F141" i="5" s="1"/>
  <c r="J140" i="5"/>
  <c r="I140" i="5"/>
  <c r="G140" i="5"/>
  <c r="F140" i="5"/>
  <c r="H140" i="5" s="1"/>
  <c r="E140" i="5"/>
  <c r="I139" i="5"/>
  <c r="G139" i="5"/>
  <c r="E139" i="5"/>
  <c r="F139" i="5" s="1"/>
  <c r="H139" i="5" s="1"/>
  <c r="J138" i="5"/>
  <c r="I138" i="5"/>
  <c r="G138" i="5"/>
  <c r="E138" i="5"/>
  <c r="F138" i="5" s="1"/>
  <c r="H138" i="5" s="1"/>
  <c r="J137" i="5"/>
  <c r="I137" i="5"/>
  <c r="H137" i="5"/>
  <c r="G137" i="5"/>
  <c r="E137" i="5"/>
  <c r="F137" i="5" s="1"/>
  <c r="I136" i="5"/>
  <c r="B9" i="7" s="1"/>
  <c r="G136" i="5"/>
  <c r="E136" i="5"/>
  <c r="F136" i="5" s="1"/>
  <c r="H136" i="5" s="1"/>
  <c r="D136" i="5"/>
  <c r="I135" i="5"/>
  <c r="J135" i="5" s="1"/>
  <c r="G135" i="5"/>
  <c r="E135" i="5"/>
  <c r="F135" i="5" s="1"/>
  <c r="H135" i="5" s="1"/>
  <c r="I134" i="5"/>
  <c r="G134" i="5"/>
  <c r="F134" i="5"/>
  <c r="H134" i="5" s="1"/>
  <c r="E134" i="5"/>
  <c r="J134" i="5" s="1"/>
  <c r="I133" i="5"/>
  <c r="G133" i="5"/>
  <c r="E133" i="5"/>
  <c r="F133" i="5" s="1"/>
  <c r="H133" i="5" s="1"/>
  <c r="I132" i="5"/>
  <c r="G132" i="5"/>
  <c r="E132" i="5"/>
  <c r="J132" i="5" s="1"/>
  <c r="I131" i="5"/>
  <c r="J131" i="5" s="1"/>
  <c r="G131" i="5"/>
  <c r="F131" i="5"/>
  <c r="H131" i="5" s="1"/>
  <c r="E131" i="5"/>
  <c r="J130" i="5"/>
  <c r="I130" i="5"/>
  <c r="G130" i="5"/>
  <c r="E130" i="5"/>
  <c r="F130" i="5" s="1"/>
  <c r="H130" i="5" s="1"/>
  <c r="I129" i="5"/>
  <c r="J129" i="5" s="1"/>
  <c r="G129" i="5"/>
  <c r="F129" i="5"/>
  <c r="H129" i="5" s="1"/>
  <c r="E129" i="5"/>
  <c r="J128" i="5"/>
  <c r="I128" i="5"/>
  <c r="G128" i="5"/>
  <c r="E128" i="5"/>
  <c r="F128" i="5" s="1"/>
  <c r="H128" i="5" s="1"/>
  <c r="I127" i="5"/>
  <c r="G127" i="5"/>
  <c r="E127" i="5"/>
  <c r="F127" i="5" s="1"/>
  <c r="J126" i="5"/>
  <c r="I126" i="5"/>
  <c r="G126" i="5"/>
  <c r="E126" i="5"/>
  <c r="F126" i="5" s="1"/>
  <c r="H126" i="5" s="1"/>
  <c r="I125" i="5"/>
  <c r="G125" i="5"/>
  <c r="F125" i="5"/>
  <c r="H125" i="5" s="1"/>
  <c r="E125" i="5"/>
  <c r="J124" i="5"/>
  <c r="I124" i="5"/>
  <c r="E8" i="7" s="1"/>
  <c r="H124" i="5"/>
  <c r="G124" i="5"/>
  <c r="F124" i="5"/>
  <c r="E124" i="5"/>
  <c r="I123" i="5"/>
  <c r="J123" i="5" s="1"/>
  <c r="G123" i="5"/>
  <c r="E123" i="5"/>
  <c r="F123" i="5" s="1"/>
  <c r="H123" i="5" s="1"/>
  <c r="I122" i="5"/>
  <c r="G122" i="5"/>
  <c r="F122" i="5"/>
  <c r="H122" i="5" s="1"/>
  <c r="E122" i="5"/>
  <c r="J122" i="5" s="1"/>
  <c r="D122" i="5"/>
  <c r="G121" i="5"/>
  <c r="F121" i="5"/>
  <c r="H121" i="5" s="1"/>
  <c r="E121" i="5"/>
  <c r="D121" i="5"/>
  <c r="I121" i="5" s="1"/>
  <c r="J121" i="5" s="1"/>
  <c r="I120" i="5"/>
  <c r="G120" i="5"/>
  <c r="E120" i="5"/>
  <c r="F120" i="5" s="1"/>
  <c r="H120" i="5" s="1"/>
  <c r="D120" i="5"/>
  <c r="I119" i="5"/>
  <c r="G119" i="5"/>
  <c r="E119" i="5"/>
  <c r="D119" i="5"/>
  <c r="G118" i="5"/>
  <c r="E118" i="5"/>
  <c r="D118" i="5"/>
  <c r="F118" i="5" s="1"/>
  <c r="H118" i="5" s="1"/>
  <c r="G117" i="5"/>
  <c r="E117" i="5"/>
  <c r="D117" i="5"/>
  <c r="I117" i="5" s="1"/>
  <c r="J117" i="5" s="1"/>
  <c r="G116" i="5"/>
  <c r="E116" i="5"/>
  <c r="D116" i="5"/>
  <c r="I116" i="5" s="1"/>
  <c r="J116" i="5" s="1"/>
  <c r="I115" i="5"/>
  <c r="H115" i="5"/>
  <c r="G115" i="5"/>
  <c r="F115" i="5"/>
  <c r="E115" i="5"/>
  <c r="D115" i="5"/>
  <c r="I114" i="5"/>
  <c r="J114" i="5" s="1"/>
  <c r="G114" i="5"/>
  <c r="F114" i="5"/>
  <c r="H114" i="5" s="1"/>
  <c r="E114" i="5"/>
  <c r="I113" i="5"/>
  <c r="J113" i="5" s="1"/>
  <c r="H113" i="5"/>
  <c r="G113" i="5"/>
  <c r="E113" i="5"/>
  <c r="F113" i="5" s="1"/>
  <c r="I112" i="5"/>
  <c r="J112" i="5" s="1"/>
  <c r="G112" i="5"/>
  <c r="H112" i="5" s="1"/>
  <c r="F112" i="5"/>
  <c r="E112" i="5"/>
  <c r="I111" i="5"/>
  <c r="G111" i="5"/>
  <c r="E111" i="5"/>
  <c r="F111" i="5" s="1"/>
  <c r="H111" i="5" s="1"/>
  <c r="G110" i="5"/>
  <c r="E110" i="5"/>
  <c r="D110" i="5"/>
  <c r="I110" i="5" s="1"/>
  <c r="I109" i="5"/>
  <c r="J109" i="5" s="1"/>
  <c r="G109" i="5"/>
  <c r="F109" i="5"/>
  <c r="H109" i="5" s="1"/>
  <c r="E109" i="5"/>
  <c r="I108" i="5"/>
  <c r="J108" i="5" s="1"/>
  <c r="G108" i="5"/>
  <c r="H108" i="5" s="1"/>
  <c r="E108" i="5"/>
  <c r="F108" i="5" s="1"/>
  <c r="I107" i="5"/>
  <c r="J107" i="5" s="1"/>
  <c r="G107" i="5"/>
  <c r="F107" i="5"/>
  <c r="H107" i="5" s="1"/>
  <c r="E107" i="5"/>
  <c r="I106" i="5"/>
  <c r="J106" i="5" s="1"/>
  <c r="G106" i="5"/>
  <c r="H106" i="5" s="1"/>
  <c r="E106" i="5"/>
  <c r="F106" i="5" s="1"/>
  <c r="J105" i="5"/>
  <c r="I105" i="5"/>
  <c r="H105" i="5"/>
  <c r="G105" i="5"/>
  <c r="F105" i="5"/>
  <c r="E105" i="5"/>
  <c r="I104" i="5"/>
  <c r="G104" i="5"/>
  <c r="E104" i="5"/>
  <c r="F104" i="5" s="1"/>
  <c r="H104" i="5" s="1"/>
  <c r="J103" i="5"/>
  <c r="I103" i="5"/>
  <c r="H103" i="5"/>
  <c r="G103" i="5"/>
  <c r="F103" i="5"/>
  <c r="E103" i="5"/>
  <c r="I102" i="5"/>
  <c r="J102" i="5" s="1"/>
  <c r="H102" i="5"/>
  <c r="G102" i="5"/>
  <c r="E102" i="5"/>
  <c r="F102" i="5" s="1"/>
  <c r="I101" i="5"/>
  <c r="J101" i="5" s="1"/>
  <c r="H101" i="5"/>
  <c r="G101" i="5"/>
  <c r="F101" i="5"/>
  <c r="E101" i="5"/>
  <c r="I100" i="5"/>
  <c r="J100" i="5" s="1"/>
  <c r="H100" i="5"/>
  <c r="G100" i="5"/>
  <c r="E100" i="5"/>
  <c r="F100" i="5" s="1"/>
  <c r="J99" i="5"/>
  <c r="I99" i="5"/>
  <c r="G99" i="5"/>
  <c r="F99" i="5"/>
  <c r="H99" i="5" s="1"/>
  <c r="E99" i="5"/>
  <c r="I98" i="5"/>
  <c r="G98" i="5"/>
  <c r="E98" i="5"/>
  <c r="F98" i="5" s="1"/>
  <c r="H98" i="5" s="1"/>
  <c r="I97" i="5"/>
  <c r="J97" i="5" s="1"/>
  <c r="G97" i="5"/>
  <c r="F97" i="5"/>
  <c r="H97" i="5" s="1"/>
  <c r="E97" i="5"/>
  <c r="I96" i="5"/>
  <c r="J96" i="5" s="1"/>
  <c r="G96" i="5"/>
  <c r="E96" i="5"/>
  <c r="D96" i="5"/>
  <c r="F96" i="5" s="1"/>
  <c r="H96" i="5" s="1"/>
  <c r="J95" i="5"/>
  <c r="I95" i="5"/>
  <c r="G95" i="5"/>
  <c r="E95" i="5"/>
  <c r="D95" i="5"/>
  <c r="F95" i="5" s="1"/>
  <c r="I94" i="5"/>
  <c r="J94" i="5" s="1"/>
  <c r="G94" i="5"/>
  <c r="E94" i="5"/>
  <c r="F94" i="5" s="1"/>
  <c r="H94" i="5" s="1"/>
  <c r="D94" i="5"/>
  <c r="I93" i="5"/>
  <c r="G93" i="5"/>
  <c r="E93" i="5"/>
  <c r="F93" i="5" s="1"/>
  <c r="D93" i="5"/>
  <c r="I92" i="5"/>
  <c r="J92" i="5" s="1"/>
  <c r="G92" i="5"/>
  <c r="F92" i="5"/>
  <c r="H92" i="5" s="1"/>
  <c r="E92" i="5"/>
  <c r="G91" i="5"/>
  <c r="E91" i="5"/>
  <c r="J91" i="5" s="1"/>
  <c r="D91" i="5"/>
  <c r="I91" i="5" s="1"/>
  <c r="I90" i="5"/>
  <c r="G90" i="5"/>
  <c r="E90" i="5"/>
  <c r="F90" i="5" s="1"/>
  <c r="H90" i="5" s="1"/>
  <c r="D90" i="5"/>
  <c r="G89" i="5"/>
  <c r="E89" i="5"/>
  <c r="D89" i="5"/>
  <c r="F89" i="5" s="1"/>
  <c r="H89" i="5" s="1"/>
  <c r="G88" i="5"/>
  <c r="E88" i="5"/>
  <c r="D88" i="5"/>
  <c r="F88" i="5" s="1"/>
  <c r="H88" i="5" s="1"/>
  <c r="I87" i="5"/>
  <c r="F7" i="7" s="1"/>
  <c r="G87" i="5"/>
  <c r="F87" i="5"/>
  <c r="H87" i="5" s="1"/>
  <c r="E87" i="5"/>
  <c r="J86" i="5"/>
  <c r="I86" i="5"/>
  <c r="G86" i="5"/>
  <c r="E86" i="5"/>
  <c r="F86" i="5" s="1"/>
  <c r="H86" i="5" s="1"/>
  <c r="I85" i="5"/>
  <c r="J85" i="5" s="1"/>
  <c r="G85" i="5"/>
  <c r="F85" i="5"/>
  <c r="H85" i="5" s="1"/>
  <c r="E85" i="5"/>
  <c r="J84" i="5"/>
  <c r="I84" i="5"/>
  <c r="H84" i="5"/>
  <c r="G84" i="5"/>
  <c r="E84" i="5"/>
  <c r="F84" i="5" s="1"/>
  <c r="G83" i="5"/>
  <c r="E83" i="5"/>
  <c r="D83" i="5"/>
  <c r="F83" i="5" s="1"/>
  <c r="H83" i="5" s="1"/>
  <c r="I82" i="5"/>
  <c r="G82" i="5"/>
  <c r="E82" i="5"/>
  <c r="F82" i="5" s="1"/>
  <c r="H82" i="5" s="1"/>
  <c r="I81" i="5"/>
  <c r="G81" i="5"/>
  <c r="E81" i="5"/>
  <c r="J81" i="5" s="1"/>
  <c r="I80" i="5"/>
  <c r="J80" i="5" s="1"/>
  <c r="G80" i="5"/>
  <c r="E80" i="5"/>
  <c r="F80" i="5" s="1"/>
  <c r="H80" i="5" s="1"/>
  <c r="I79" i="5"/>
  <c r="H79" i="5"/>
  <c r="G79" i="5"/>
  <c r="F79" i="5"/>
  <c r="E79" i="5"/>
  <c r="J79" i="5" s="1"/>
  <c r="I78" i="5"/>
  <c r="G78" i="5"/>
  <c r="E78" i="5"/>
  <c r="F78" i="5" s="1"/>
  <c r="H78" i="5" s="1"/>
  <c r="J77" i="5"/>
  <c r="I77" i="5"/>
  <c r="G77" i="5"/>
  <c r="F77" i="5"/>
  <c r="H77" i="5" s="1"/>
  <c r="E77" i="5"/>
  <c r="I76" i="5"/>
  <c r="G76" i="5"/>
  <c r="E76" i="5"/>
  <c r="F76" i="5" s="1"/>
  <c r="H76" i="5" s="1"/>
  <c r="J75" i="5"/>
  <c r="I75" i="5"/>
  <c r="G75" i="5"/>
  <c r="E75" i="5"/>
  <c r="F75" i="5" s="1"/>
  <c r="H75" i="5" s="1"/>
  <c r="I74" i="5"/>
  <c r="J74" i="5" s="1"/>
  <c r="G74" i="5"/>
  <c r="F74" i="5"/>
  <c r="H74" i="5" s="1"/>
  <c r="E74" i="5"/>
  <c r="I73" i="5"/>
  <c r="G73" i="5"/>
  <c r="E73" i="5"/>
  <c r="F73" i="5" s="1"/>
  <c r="H73" i="5" s="1"/>
  <c r="I72" i="5"/>
  <c r="G72" i="5"/>
  <c r="F72" i="5"/>
  <c r="H72" i="5" s="1"/>
  <c r="E72" i="5"/>
  <c r="I71" i="5"/>
  <c r="E6" i="7" s="1"/>
  <c r="G71" i="5"/>
  <c r="E71" i="5"/>
  <c r="F71" i="5" s="1"/>
  <c r="H71" i="5" s="1"/>
  <c r="I70" i="5"/>
  <c r="G70" i="5"/>
  <c r="E70" i="5"/>
  <c r="F70" i="5" s="1"/>
  <c r="H70" i="5" s="1"/>
  <c r="I69" i="5"/>
  <c r="G69" i="5"/>
  <c r="E69" i="5"/>
  <c r="J69" i="5" s="1"/>
  <c r="D69" i="5"/>
  <c r="J68" i="5"/>
  <c r="G68" i="5"/>
  <c r="F68" i="5"/>
  <c r="H68" i="5" s="1"/>
  <c r="E68" i="5"/>
  <c r="D68" i="5"/>
  <c r="I68" i="5" s="1"/>
  <c r="J67" i="5"/>
  <c r="I67" i="5"/>
  <c r="G67" i="5"/>
  <c r="H67" i="5" s="1"/>
  <c r="E67" i="5"/>
  <c r="F67" i="5" s="1"/>
  <c r="D67" i="5"/>
  <c r="I66" i="5"/>
  <c r="G66" i="5"/>
  <c r="E66" i="5"/>
  <c r="D66" i="5"/>
  <c r="I65" i="5"/>
  <c r="J65" i="5" s="1"/>
  <c r="G65" i="5"/>
  <c r="E65" i="5"/>
  <c r="F65" i="5" s="1"/>
  <c r="H65" i="5" s="1"/>
  <c r="D15" i="6" s="1"/>
  <c r="F15" i="6" s="1"/>
  <c r="G64" i="5"/>
  <c r="F64" i="5"/>
  <c r="H64" i="5" s="1"/>
  <c r="E64" i="5"/>
  <c r="D64" i="5"/>
  <c r="I64" i="5" s="1"/>
  <c r="J64" i="5" s="1"/>
  <c r="I63" i="5"/>
  <c r="H63" i="5"/>
  <c r="G63" i="5"/>
  <c r="E63" i="5"/>
  <c r="F63" i="5" s="1"/>
  <c r="G62" i="5"/>
  <c r="E62" i="5"/>
  <c r="F62" i="5" s="1"/>
  <c r="H62" i="5" s="1"/>
  <c r="D62" i="5"/>
  <c r="I62" i="5" s="1"/>
  <c r="J62" i="5" s="1"/>
  <c r="I61" i="5"/>
  <c r="G61" i="5"/>
  <c r="E61" i="5"/>
  <c r="F61" i="5" s="1"/>
  <c r="H61" i="5" s="1"/>
  <c r="D61" i="5"/>
  <c r="I60" i="5"/>
  <c r="G60" i="5"/>
  <c r="F60" i="5"/>
  <c r="H60" i="5" s="1"/>
  <c r="E60" i="5"/>
  <c r="J59" i="5"/>
  <c r="I59" i="5"/>
  <c r="G59" i="5"/>
  <c r="E59" i="5"/>
  <c r="F59" i="5" s="1"/>
  <c r="I58" i="5"/>
  <c r="J58" i="5" s="1"/>
  <c r="G58" i="5"/>
  <c r="F58" i="5"/>
  <c r="H58" i="5" s="1"/>
  <c r="E58" i="5"/>
  <c r="J57" i="5"/>
  <c r="I57" i="5"/>
  <c r="G57" i="5"/>
  <c r="E57" i="5"/>
  <c r="F57" i="5" s="1"/>
  <c r="H57" i="5" s="1"/>
  <c r="G56" i="5"/>
  <c r="E56" i="5"/>
  <c r="D56" i="5"/>
  <c r="I56" i="5" s="1"/>
  <c r="I55" i="5"/>
  <c r="J55" i="5" s="1"/>
  <c r="G55" i="5"/>
  <c r="F55" i="5"/>
  <c r="H55" i="5" s="1"/>
  <c r="E55" i="5"/>
  <c r="J54" i="5"/>
  <c r="I54" i="5"/>
  <c r="G54" i="5"/>
  <c r="H54" i="5" s="1"/>
  <c r="E54" i="5"/>
  <c r="F54" i="5" s="1"/>
  <c r="I53" i="5"/>
  <c r="J53" i="5" s="1"/>
  <c r="G53" i="5"/>
  <c r="F53" i="5"/>
  <c r="H53" i="5" s="1"/>
  <c r="E53" i="5"/>
  <c r="J52" i="5"/>
  <c r="I52" i="5"/>
  <c r="H52" i="5"/>
  <c r="G52" i="5"/>
  <c r="E52" i="5"/>
  <c r="F52" i="5" s="1"/>
  <c r="I51" i="5"/>
  <c r="J51" i="5" s="1"/>
  <c r="G51" i="5"/>
  <c r="F51" i="5"/>
  <c r="H51" i="5" s="1"/>
  <c r="E51" i="5"/>
  <c r="I50" i="5"/>
  <c r="J50" i="5" s="1"/>
  <c r="H50" i="5"/>
  <c r="G50" i="5"/>
  <c r="E50" i="5"/>
  <c r="F50" i="5" s="1"/>
  <c r="I49" i="5"/>
  <c r="J49" i="5" s="1"/>
  <c r="G49" i="5"/>
  <c r="H49" i="5" s="1"/>
  <c r="F49" i="5"/>
  <c r="E49" i="5"/>
  <c r="I48" i="5"/>
  <c r="G48" i="5"/>
  <c r="E48" i="5"/>
  <c r="F48" i="5" s="1"/>
  <c r="H48" i="5" s="1"/>
  <c r="I47" i="5"/>
  <c r="J47" i="5" s="1"/>
  <c r="H47" i="5"/>
  <c r="G47" i="5"/>
  <c r="F47" i="5"/>
  <c r="E47" i="5"/>
  <c r="I46" i="5"/>
  <c r="J46" i="5" s="1"/>
  <c r="G46" i="5"/>
  <c r="E46" i="5"/>
  <c r="F46" i="5" s="1"/>
  <c r="H46" i="5" s="1"/>
  <c r="I45" i="5"/>
  <c r="J45" i="5" s="1"/>
  <c r="H45" i="5"/>
  <c r="G45" i="5"/>
  <c r="F45" i="5"/>
  <c r="E45" i="5"/>
  <c r="I44" i="5"/>
  <c r="E5" i="7" s="1"/>
  <c r="G44" i="5"/>
  <c r="E44" i="5"/>
  <c r="F44" i="5" s="1"/>
  <c r="H44" i="5" s="1"/>
  <c r="I43" i="5"/>
  <c r="J43" i="5" s="1"/>
  <c r="G43" i="5"/>
  <c r="F43" i="5"/>
  <c r="H43" i="5" s="1"/>
  <c r="E43" i="5"/>
  <c r="J42" i="5"/>
  <c r="I42" i="5"/>
  <c r="G42" i="5"/>
  <c r="H42" i="5" s="1"/>
  <c r="E42" i="5"/>
  <c r="F42" i="5" s="1"/>
  <c r="D42" i="5"/>
  <c r="G41" i="5"/>
  <c r="E41" i="5"/>
  <c r="D41" i="5"/>
  <c r="F41" i="5" s="1"/>
  <c r="H41" i="5" s="1"/>
  <c r="G40" i="5"/>
  <c r="E40" i="5"/>
  <c r="D40" i="5"/>
  <c r="F40" i="5" s="1"/>
  <c r="H40" i="5" s="1"/>
  <c r="G39" i="5"/>
  <c r="E39" i="5"/>
  <c r="D39" i="5"/>
  <c r="I39" i="5" s="1"/>
  <c r="I38" i="5"/>
  <c r="J38" i="5" s="1"/>
  <c r="G38" i="5"/>
  <c r="F38" i="5"/>
  <c r="H38" i="5" s="1"/>
  <c r="E38" i="5"/>
  <c r="D38" i="5"/>
  <c r="G37" i="5"/>
  <c r="E37" i="5"/>
  <c r="D37" i="5"/>
  <c r="I37" i="5" s="1"/>
  <c r="J37" i="5" s="1"/>
  <c r="G36" i="5"/>
  <c r="H36" i="5" s="1"/>
  <c r="F36" i="5"/>
  <c r="E36" i="5"/>
  <c r="D36" i="5"/>
  <c r="I36" i="5" s="1"/>
  <c r="J36" i="5" s="1"/>
  <c r="I35" i="5"/>
  <c r="G35" i="5"/>
  <c r="F35" i="5"/>
  <c r="H35" i="5" s="1"/>
  <c r="E35" i="5"/>
  <c r="D35" i="5"/>
  <c r="I34" i="5"/>
  <c r="F5" i="7" s="1"/>
  <c r="G34" i="5"/>
  <c r="E34" i="5"/>
  <c r="F34" i="5" s="1"/>
  <c r="H34" i="5" s="1"/>
  <c r="J33" i="5"/>
  <c r="I33" i="5"/>
  <c r="G33" i="5"/>
  <c r="E33" i="5"/>
  <c r="F33" i="5" s="1"/>
  <c r="I32" i="5"/>
  <c r="J32" i="5" s="1"/>
  <c r="G32" i="5"/>
  <c r="E32" i="5"/>
  <c r="F32" i="5" s="1"/>
  <c r="H32" i="5" s="1"/>
  <c r="I31" i="5"/>
  <c r="J31" i="5" s="1"/>
  <c r="G31" i="5"/>
  <c r="E31" i="5"/>
  <c r="F31" i="5" s="1"/>
  <c r="G30" i="5"/>
  <c r="E30" i="5"/>
  <c r="F30" i="5" s="1"/>
  <c r="H30" i="5" s="1"/>
  <c r="D30" i="5"/>
  <c r="I30" i="5" s="1"/>
  <c r="J29" i="5"/>
  <c r="I29" i="5"/>
  <c r="H29" i="5"/>
  <c r="G29" i="5"/>
  <c r="E29" i="5"/>
  <c r="F29" i="5" s="1"/>
  <c r="I28" i="5"/>
  <c r="G28" i="5"/>
  <c r="E28" i="5"/>
  <c r="F28" i="5" s="1"/>
  <c r="J27" i="5"/>
  <c r="I27" i="5"/>
  <c r="H27" i="5"/>
  <c r="G27" i="5"/>
  <c r="E27" i="5"/>
  <c r="F27" i="5" s="1"/>
  <c r="J26" i="5"/>
  <c r="I26" i="5"/>
  <c r="G26" i="5"/>
  <c r="F26" i="5"/>
  <c r="E26" i="5"/>
  <c r="J25" i="5"/>
  <c r="I25" i="5"/>
  <c r="H25" i="5"/>
  <c r="G25" i="5"/>
  <c r="E25" i="5"/>
  <c r="F25" i="5" s="1"/>
  <c r="C27" i="6" s="1"/>
  <c r="I24" i="5"/>
  <c r="J24" i="5" s="1"/>
  <c r="G24" i="5"/>
  <c r="E24" i="5"/>
  <c r="F24" i="5" s="1"/>
  <c r="I23" i="5"/>
  <c r="G23" i="5"/>
  <c r="E23" i="5"/>
  <c r="F23" i="5" s="1"/>
  <c r="I22" i="5"/>
  <c r="J22" i="5" s="1"/>
  <c r="G22" i="5"/>
  <c r="E22" i="5"/>
  <c r="F22" i="5" s="1"/>
  <c r="I21" i="5"/>
  <c r="G21" i="5"/>
  <c r="E21" i="5"/>
  <c r="F21" i="5" s="1"/>
  <c r="H21" i="5" s="1"/>
  <c r="I20" i="5"/>
  <c r="J20" i="5" s="1"/>
  <c r="G20" i="5"/>
  <c r="F20" i="5"/>
  <c r="E20" i="5"/>
  <c r="J19" i="5"/>
  <c r="I19" i="5"/>
  <c r="H19" i="5"/>
  <c r="G19" i="5"/>
  <c r="F19" i="5"/>
  <c r="E19" i="5"/>
  <c r="I18" i="5"/>
  <c r="E4" i="7" s="1"/>
  <c r="G18" i="5"/>
  <c r="E18" i="5"/>
  <c r="F18" i="5" s="1"/>
  <c r="G17" i="5"/>
  <c r="E17" i="5"/>
  <c r="D17" i="5"/>
  <c r="I16" i="5"/>
  <c r="G16" i="5"/>
  <c r="F16" i="5"/>
  <c r="H16" i="5" s="1"/>
  <c r="E16" i="5"/>
  <c r="J16" i="5" s="1"/>
  <c r="D16" i="5"/>
  <c r="G15" i="5"/>
  <c r="E15" i="5"/>
  <c r="F15" i="5" s="1"/>
  <c r="H15" i="5" s="1"/>
  <c r="D15" i="5"/>
  <c r="I15" i="5" s="1"/>
  <c r="J15" i="5" s="1"/>
  <c r="I14" i="5"/>
  <c r="J14" i="5" s="1"/>
  <c r="G14" i="5"/>
  <c r="H14" i="5" s="1"/>
  <c r="E14" i="5"/>
  <c r="D14" i="5"/>
  <c r="F14" i="5" s="1"/>
  <c r="I13" i="5"/>
  <c r="J13" i="5" s="1"/>
  <c r="H13" i="5"/>
  <c r="G13" i="5"/>
  <c r="E13" i="5"/>
  <c r="F13" i="5" s="1"/>
  <c r="G12" i="5"/>
  <c r="F12" i="5"/>
  <c r="E12" i="5"/>
  <c r="D12" i="5"/>
  <c r="I12" i="5" s="1"/>
  <c r="J12" i="5" s="1"/>
  <c r="I11" i="5"/>
  <c r="J11" i="5" s="1"/>
  <c r="H11" i="5"/>
  <c r="G11" i="5"/>
  <c r="F11" i="5"/>
  <c r="E11" i="5"/>
  <c r="D11" i="5"/>
  <c r="J10" i="5"/>
  <c r="G10" i="5"/>
  <c r="E10" i="5"/>
  <c r="F10" i="5" s="1"/>
  <c r="D10" i="5"/>
  <c r="I10" i="5" s="1"/>
  <c r="J9" i="5"/>
  <c r="I9" i="5"/>
  <c r="G9" i="5"/>
  <c r="H9" i="5" s="1"/>
  <c r="F9" i="5"/>
  <c r="E9" i="5"/>
  <c r="D9" i="5"/>
  <c r="J8" i="5"/>
  <c r="I8" i="5"/>
  <c r="F4" i="7" s="1"/>
  <c r="G8" i="5"/>
  <c r="E8" i="5"/>
  <c r="F8" i="5" s="1"/>
  <c r="I7" i="5"/>
  <c r="J7" i="5" s="1"/>
  <c r="G7" i="5"/>
  <c r="H7" i="5" s="1"/>
  <c r="F7" i="5"/>
  <c r="E7" i="5"/>
  <c r="J6" i="5"/>
  <c r="I6" i="5"/>
  <c r="H6" i="5"/>
  <c r="G6" i="5"/>
  <c r="F6" i="5"/>
  <c r="E6" i="5"/>
  <c r="I5" i="5"/>
  <c r="J5" i="5" s="1"/>
  <c r="H5" i="5"/>
  <c r="G5" i="5"/>
  <c r="F5" i="5"/>
  <c r="E5" i="5"/>
  <c r="G4" i="5"/>
  <c r="F4" i="5"/>
  <c r="E4" i="5"/>
  <c r="D4" i="5"/>
  <c r="I4" i="5" s="1"/>
  <c r="J4" i="5" s="1"/>
  <c r="B15" i="2"/>
  <c r="B4" i="1"/>
  <c r="B6" i="1" s="1"/>
  <c r="C26" i="6" l="1"/>
  <c r="H24" i="5"/>
  <c r="D26" i="6" s="1"/>
  <c r="F26" i="6" s="1"/>
  <c r="H93" i="5"/>
  <c r="C6" i="6"/>
  <c r="D14" i="6"/>
  <c r="F14" i="6" s="1"/>
  <c r="J15" i="6"/>
  <c r="G15" i="6"/>
  <c r="H15" i="6" s="1"/>
  <c r="K15" i="6" s="1"/>
  <c r="D27" i="6"/>
  <c r="F27" i="6" s="1"/>
  <c r="B6" i="7"/>
  <c r="J56" i="5"/>
  <c r="H127" i="5"/>
  <c r="D23" i="6" s="1"/>
  <c r="F23" i="6" s="1"/>
  <c r="C23" i="6"/>
  <c r="C11" i="6"/>
  <c r="H10" i="5"/>
  <c r="C7" i="6"/>
  <c r="H22" i="5"/>
  <c r="D24" i="6" s="1"/>
  <c r="F24" i="6" s="1"/>
  <c r="C24" i="6"/>
  <c r="C30" i="6"/>
  <c r="H28" i="5"/>
  <c r="D30" i="6" s="1"/>
  <c r="F30" i="6" s="1"/>
  <c r="H17" i="6"/>
  <c r="K17" i="6" s="1"/>
  <c r="J17" i="6"/>
  <c r="G17" i="6"/>
  <c r="H21" i="6"/>
  <c r="K21" i="6" s="1"/>
  <c r="G21" i="6"/>
  <c r="J21" i="6"/>
  <c r="C20" i="6"/>
  <c r="H8" i="5"/>
  <c r="D20" i="6" s="1"/>
  <c r="F20" i="6" s="1"/>
  <c r="H18" i="5"/>
  <c r="D8" i="6" s="1"/>
  <c r="F8" i="6" s="1"/>
  <c r="C8" i="6"/>
  <c r="B5" i="7"/>
  <c r="J30" i="5"/>
  <c r="H59" i="5"/>
  <c r="D18" i="6" s="1"/>
  <c r="F18" i="6" s="1"/>
  <c r="C18" i="6"/>
  <c r="D11" i="6"/>
  <c r="F11" i="6" s="1"/>
  <c r="C14" i="6"/>
  <c r="D6" i="6"/>
  <c r="F6" i="6" s="1"/>
  <c r="J146" i="5"/>
  <c r="C25" i="6"/>
  <c r="D5" i="7"/>
  <c r="J39" i="5"/>
  <c r="H12" i="5"/>
  <c r="F132" i="5"/>
  <c r="H132" i="5" s="1"/>
  <c r="C9" i="7"/>
  <c r="F39" i="5"/>
  <c r="H39" i="5" s="1"/>
  <c r="F69" i="5"/>
  <c r="H69" i="5" s="1"/>
  <c r="J73" i="5"/>
  <c r="J78" i="5"/>
  <c r="F81" i="5"/>
  <c r="H81" i="5" s="1"/>
  <c r="H95" i="5"/>
  <c r="J141" i="5"/>
  <c r="F146" i="5"/>
  <c r="H146" i="5" s="1"/>
  <c r="I148" i="5"/>
  <c r="J148" i="5" s="1"/>
  <c r="J155" i="5"/>
  <c r="J173" i="5"/>
  <c r="J180" i="5"/>
  <c r="F183" i="5"/>
  <c r="H183" i="5" s="1"/>
  <c r="J187" i="5"/>
  <c r="J34" i="5"/>
  <c r="J87" i="5"/>
  <c r="H10" i="6"/>
  <c r="K10" i="6" s="1"/>
  <c r="B5" i="1"/>
  <c r="J23" i="5"/>
  <c r="C28" i="6"/>
  <c r="H26" i="5"/>
  <c r="D28" i="6" s="1"/>
  <c r="F28" i="6" s="1"/>
  <c r="H33" i="5"/>
  <c r="F37" i="5"/>
  <c r="H37" i="5" s="1"/>
  <c r="D13" i="6" s="1"/>
  <c r="F13" i="6" s="1"/>
  <c r="I41" i="5"/>
  <c r="J41" i="5" s="1"/>
  <c r="J48" i="5"/>
  <c r="I83" i="5"/>
  <c r="J104" i="5"/>
  <c r="J111" i="5"/>
  <c r="F116" i="5"/>
  <c r="H116" i="5" s="1"/>
  <c r="D5" i="6" s="1"/>
  <c r="F5" i="6" s="1"/>
  <c r="I118" i="5"/>
  <c r="J118" i="5" s="1"/>
  <c r="J120" i="5"/>
  <c r="J127" i="5"/>
  <c r="F142" i="5"/>
  <c r="H142" i="5" s="1"/>
  <c r="B10" i="7"/>
  <c r="J163" i="5"/>
  <c r="J10" i="6"/>
  <c r="C15" i="6"/>
  <c r="J136" i="5"/>
  <c r="I17" i="5"/>
  <c r="J17" i="5" s="1"/>
  <c r="F17" i="5"/>
  <c r="H17" i="5" s="1"/>
  <c r="J28" i="5"/>
  <c r="F6" i="7"/>
  <c r="J60" i="5"/>
  <c r="J71" i="5"/>
  <c r="J76" i="5"/>
  <c r="I88" i="5"/>
  <c r="J90" i="5"/>
  <c r="J139" i="5"/>
  <c r="J153" i="5"/>
  <c r="J178" i="5"/>
  <c r="E10" i="7"/>
  <c r="J185" i="5"/>
  <c r="J21" i="5"/>
  <c r="C31" i="6"/>
  <c r="H31" i="5"/>
  <c r="D9" i="6" s="1"/>
  <c r="F9" i="6" s="1"/>
  <c r="F56" i="5"/>
  <c r="H56" i="5" s="1"/>
  <c r="F119" i="5"/>
  <c r="H119" i="5" s="1"/>
  <c r="J125" i="5"/>
  <c r="F163" i="5"/>
  <c r="H163" i="5" s="1"/>
  <c r="F174" i="5"/>
  <c r="H174" i="5" s="1"/>
  <c r="C9" i="6"/>
  <c r="H23" i="5"/>
  <c r="D25" i="6" s="1"/>
  <c r="F25" i="6" s="1"/>
  <c r="C5" i="7"/>
  <c r="G5" i="7" s="1"/>
  <c r="H5" i="7" s="1"/>
  <c r="B8" i="7"/>
  <c r="J110" i="5"/>
  <c r="E9" i="7"/>
  <c r="J151" i="5"/>
  <c r="D6" i="7"/>
  <c r="J66" i="5"/>
  <c r="J115" i="5"/>
  <c r="H4" i="5"/>
  <c r="D12" i="6" s="1"/>
  <c r="F12" i="6" s="1"/>
  <c r="D31" i="6"/>
  <c r="F31" i="6" s="1"/>
  <c r="C29" i="6"/>
  <c r="J35" i="5"/>
  <c r="J44" i="5"/>
  <c r="F91" i="5"/>
  <c r="H91" i="5" s="1"/>
  <c r="J93" i="5"/>
  <c r="D7" i="7"/>
  <c r="J63" i="5"/>
  <c r="F66" i="5"/>
  <c r="J72" i="5"/>
  <c r="F110" i="5"/>
  <c r="H110" i="5" s="1"/>
  <c r="F117" i="5"/>
  <c r="H117" i="5" s="1"/>
  <c r="F9" i="7"/>
  <c r="I149" i="5"/>
  <c r="J149" i="5" s="1"/>
  <c r="J161" i="5"/>
  <c r="J186" i="5"/>
  <c r="C4" i="7"/>
  <c r="B4" i="7"/>
  <c r="C22" i="6"/>
  <c r="H20" i="5"/>
  <c r="D22" i="6" s="1"/>
  <c r="F22" i="6" s="1"/>
  <c r="E7" i="7"/>
  <c r="E12" i="7" s="1"/>
  <c r="J98" i="5"/>
  <c r="D8" i="7"/>
  <c r="J119" i="5"/>
  <c r="J133" i="5"/>
  <c r="C10" i="7"/>
  <c r="J168" i="5"/>
  <c r="H171" i="5"/>
  <c r="D19" i="6"/>
  <c r="F19" i="6" s="1"/>
  <c r="J18" i="5"/>
  <c r="C19" i="6"/>
  <c r="D29" i="6"/>
  <c r="F29" i="6" s="1"/>
  <c r="I40" i="5"/>
  <c r="J40" i="5" s="1"/>
  <c r="C6" i="7"/>
  <c r="J61" i="5"/>
  <c r="J70" i="5"/>
  <c r="J82" i="5"/>
  <c r="I89" i="5"/>
  <c r="J89" i="5" s="1"/>
  <c r="H141" i="5"/>
  <c r="J159" i="5"/>
  <c r="J184" i="5"/>
  <c r="F8" i="7"/>
  <c r="F10" i="7"/>
  <c r="G13" i="6" l="1"/>
  <c r="H13" i="6" s="1"/>
  <c r="K13" i="6" s="1"/>
  <c r="J13" i="6"/>
  <c r="J23" i="6"/>
  <c r="G23" i="6"/>
  <c r="H23" i="6"/>
  <c r="K23" i="6" s="1"/>
  <c r="J18" i="6"/>
  <c r="G18" i="6"/>
  <c r="H18" i="6" s="1"/>
  <c r="K18" i="6" s="1"/>
  <c r="J5" i="6"/>
  <c r="G5" i="6"/>
  <c r="H5" i="6" s="1"/>
  <c r="K5" i="6" s="1"/>
  <c r="J8" i="6"/>
  <c r="G8" i="6"/>
  <c r="H8" i="6" s="1"/>
  <c r="K8" i="6" s="1"/>
  <c r="J6" i="6"/>
  <c r="G6" i="6"/>
  <c r="H6" i="6" s="1"/>
  <c r="K6" i="6" s="1"/>
  <c r="J24" i="6"/>
  <c r="G24" i="6"/>
  <c r="H24" i="6"/>
  <c r="K24" i="6" s="1"/>
  <c r="J26" i="6"/>
  <c r="G26" i="6"/>
  <c r="H26" i="6"/>
  <c r="K26" i="6" s="1"/>
  <c r="G25" i="6"/>
  <c r="H25" i="6" s="1"/>
  <c r="K25" i="6" s="1"/>
  <c r="J25" i="6"/>
  <c r="J12" i="6"/>
  <c r="G12" i="6"/>
  <c r="H12" i="6" s="1"/>
  <c r="K12" i="6" s="1"/>
  <c r="J29" i="6"/>
  <c r="G29" i="6"/>
  <c r="H29" i="6"/>
  <c r="K29" i="6" s="1"/>
  <c r="G22" i="6"/>
  <c r="J22" i="6"/>
  <c r="H22" i="6"/>
  <c r="K22" i="6" s="1"/>
  <c r="C4" i="6"/>
  <c r="H66" i="5"/>
  <c r="D4" i="6" s="1"/>
  <c r="F4" i="6" s="1"/>
  <c r="J11" i="6"/>
  <c r="H11" i="6"/>
  <c r="K11" i="6" s="1"/>
  <c r="G11" i="6"/>
  <c r="D7" i="6"/>
  <c r="F7" i="6" s="1"/>
  <c r="J27" i="6"/>
  <c r="G27" i="6"/>
  <c r="H27" i="6" s="1"/>
  <c r="K27" i="6" s="1"/>
  <c r="B7" i="7"/>
  <c r="J83" i="5"/>
  <c r="G10" i="7"/>
  <c r="H10" i="7" s="1"/>
  <c r="C7" i="7"/>
  <c r="C12" i="7" s="1"/>
  <c r="J88" i="5"/>
  <c r="C16" i="6"/>
  <c r="J30" i="6"/>
  <c r="G30" i="6"/>
  <c r="H30" i="6" s="1"/>
  <c r="K30" i="6" s="1"/>
  <c r="D9" i="7"/>
  <c r="J14" i="6"/>
  <c r="G14" i="6"/>
  <c r="H14" i="6"/>
  <c r="K14" i="6" s="1"/>
  <c r="G9" i="7"/>
  <c r="H9" i="7" s="1"/>
  <c r="C5" i="6"/>
  <c r="D4" i="7"/>
  <c r="G19" i="6"/>
  <c r="H19" i="6" s="1"/>
  <c r="K19" i="6" s="1"/>
  <c r="J19" i="6"/>
  <c r="C12" i="6"/>
  <c r="J9" i="6"/>
  <c r="G9" i="6"/>
  <c r="H9" i="6" s="1"/>
  <c r="K9" i="6" s="1"/>
  <c r="G28" i="6"/>
  <c r="J28" i="6"/>
  <c r="H28" i="6"/>
  <c r="K28" i="6" s="1"/>
  <c r="D16" i="6"/>
  <c r="F16" i="6" s="1"/>
  <c r="C13" i="6"/>
  <c r="H31" i="6"/>
  <c r="K31" i="6" s="1"/>
  <c r="G31" i="6"/>
  <c r="J31" i="6"/>
  <c r="G20" i="6"/>
  <c r="H20" i="6" s="1"/>
  <c r="K20" i="6" s="1"/>
  <c r="J20" i="6"/>
  <c r="C8" i="7"/>
  <c r="F12" i="7"/>
  <c r="G8" i="7"/>
  <c r="H8" i="7" s="1"/>
  <c r="G6" i="7"/>
  <c r="H6" i="7" s="1"/>
  <c r="D12" i="7" l="1"/>
  <c r="G4" i="7"/>
  <c r="G7" i="7"/>
  <c r="H7" i="7" s="1"/>
  <c r="G7" i="6"/>
  <c r="J7" i="6"/>
  <c r="H7" i="6"/>
  <c r="K7" i="6" s="1"/>
  <c r="G16" i="6"/>
  <c r="H16" i="6" s="1"/>
  <c r="K16" i="6" s="1"/>
  <c r="J16" i="6"/>
  <c r="B12" i="7"/>
  <c r="G4" i="6"/>
  <c r="H4" i="6" s="1"/>
  <c r="K4" i="6" s="1"/>
  <c r="K33" i="6" s="1"/>
  <c r="B10" i="1" s="1"/>
  <c r="B11" i="1" s="1"/>
  <c r="J4" i="6"/>
  <c r="J33" i="6" s="1"/>
  <c r="B7" i="1" s="1"/>
  <c r="B8" i="1" s="1"/>
  <c r="B9" i="1" s="1"/>
  <c r="G12" i="7" l="1"/>
  <c r="H4" i="7"/>
  <c r="H12" i="7" s="1"/>
</calcChain>
</file>

<file path=xl/sharedStrings.xml><?xml version="1.0" encoding="utf-8"?>
<sst xmlns="http://schemas.openxmlformats.org/spreadsheetml/2006/main" count="713" uniqueCount="245">
  <si>
    <t>PNG MINE CAMP | 400 PEOPLE | 7-DAY CYCLE</t>
  </si>
  <si>
    <t>Measure / instruction</t>
  </si>
  <si>
    <t>Value</t>
  </si>
  <si>
    <t>Meaning / action</t>
  </si>
  <si>
    <t>Daily camp food allowance</t>
  </si>
  <si>
    <t>400 residents × K50.</t>
  </si>
  <si>
    <t>7-day food allowance</t>
  </si>
  <si>
    <t>Allowance covers three meals plus snack / night crib allocation.</t>
  </si>
  <si>
    <t>Supply-period food allowance</t>
  </si>
  <si>
    <t>30-day default; adjust for the actual delivery interval.</t>
  </si>
  <si>
    <t>Model food use + contingency</t>
  </si>
  <si>
    <t>Provisional ingredient prices, yield loss and 10% freight/price contingency.</t>
  </si>
  <si>
    <t>Model K / person / day</t>
  </si>
  <si>
    <t>Indicative food cost only; not a supplier quotation.</t>
  </si>
  <si>
    <t>Headroom K / person / day</t>
  </si>
  <si>
    <t>Available for quote differences, extra appetite, freight or additional stock.</t>
  </si>
  <si>
    <t>Opening stock order + contingency</t>
  </si>
  <si>
    <t>Includes eligible 10% reserve and whole-unit rounding. Reserve is working stock, not consumption.</t>
  </si>
  <si>
    <t>Opening order vs allowance</t>
  </si>
  <si>
    <t>Positive = estimated opening order within period food allowance.</t>
  </si>
  <si>
    <t>Supply basis</t>
  </si>
  <si>
    <t>Monthly from Lae</t>
  </si>
  <si>
    <t>Purchase quantities are kg or eggs. Confirm pack sizes, then round up to supplier cartons; these are not carton counts.</t>
  </si>
  <si>
    <t>BNG / PNF sourcing</t>
  </si>
  <si>
    <t>Preferred supply</t>
  </si>
  <si>
    <t>Ranchers chicken; PNF beef/pork/fish; Sensational sausages; Savalex saveloys. BNG pantry lines subject to current Lae availability.</t>
  </si>
  <si>
    <t>Service control</t>
  </si>
  <si>
    <t>Weigh portions</t>
  </si>
  <si>
    <t>Single: 180 g cooked edible main. Double: 120 g main + 100 g second. Default 50:50 = 150 g main + 50 g second averaged per diner.</t>
  </si>
  <si>
    <t>Chicken yield example</t>
  </si>
  <si>
    <t>50% edible cooked</t>
  </si>
  <si>
    <t>180 g cooked edible chicken needs about 360 g raw bone-in before service loss; double main needs about 240 g. Trial-weigh the actual cuts.</t>
  </si>
  <si>
    <t>Night shift</t>
  </si>
  <si>
    <t>100 packs assumed</t>
  </si>
  <si>
    <t>All 400 receive three meals. 100 also receive a protein sandwich/eggs crib; remaining 300 receive fruit and biscuits only. Crib fruit/biscuits replace their day snack.</t>
  </si>
  <si>
    <t>Monthly perishables</t>
  </si>
  <si>
    <t>Plan substitutions</t>
  </si>
  <si>
    <t>Fresh fruit and veg cover first 7 days only. Later use canned fruit and frozen veg. Bake bread daily. Roots and aromatics require frozen equivalents if shelf life is inadequate.</t>
  </si>
  <si>
    <t>Egg continuity</t>
  </si>
  <si>
    <t>Verify shelf life</t>
  </si>
  <si>
    <t>Approx. one month of shell eggs must have supplier-confirmed remaining shelf life. Otherwise order equivalent pasteurised frozen egg for later scrambled breakfasts; replace boiled-egg cribs with fish. Reprice substitutes.</t>
  </si>
  <si>
    <t>Protein assumptions</t>
  </si>
  <si>
    <t>Generic planning factors</t>
  </si>
  <si>
    <t>Factors are rounded assumptions per cooked edible kg (eggs per egg). Check PNF and canned product labels; fresh swaps cause small nutritional variation not modelled.</t>
  </si>
  <si>
    <t>Order control</t>
  </si>
  <si>
    <t>Net off existing stock</t>
  </si>
  <si>
    <t>Opening order assumes zero usable stock. Subsequent order = projected use + target reserve − usable closing stock − confirmed inbound; then carton-round.</t>
  </si>
  <si>
    <t>Excluded costs</t>
  </si>
  <si>
    <t>Food-only model</t>
  </si>
  <si>
    <t>No catering labour, fuel, equipment, accommodation, profit or bottled water. Enter landed food prices including applicable nonrecoverable taxes; tax treatment unverified.</t>
  </si>
  <si>
    <t>Food handling</t>
  </si>
  <si>
    <t>Camp food-safety plan</t>
  </si>
  <si>
    <t>Use documented cold-chain and batch-cooking procedures. Crib packs require controlled storage during transport and shift. Keep pork alternatives and allergen substitutions available.</t>
  </si>
  <si>
    <t>Source: PNF range</t>
  </si>
  <si>
    <t>Official supplier page</t>
  </si>
  <si>
    <t>https://bngtrading.com.pg/about-papua-niugini-freezers/</t>
  </si>
  <si>
    <t>Source: nutrient reference</t>
  </si>
  <si>
    <t>FSANZ database</t>
  </si>
  <si>
    <t>https://www.foodstandards.gov.au/science-data/food-nutrient-databases/afcd (reference for later validation; exact product values not extracted).</t>
  </si>
  <si>
    <t>Cost status</t>
  </si>
  <si>
    <t>Unquoted planning model</t>
  </si>
  <si>
    <t>All K/unit values are explicit assumptions entered for modelling on 8 September 2026. Obtain Lae quotes before committing the order.</t>
  </si>
  <si>
    <t>INPUTS</t>
  </si>
  <si>
    <t>Parameter</t>
  </si>
  <si>
    <t>Basis / how to use</t>
  </si>
  <si>
    <t>Residents</t>
  </si>
  <si>
    <t>User brief; includes night-shift workers, not additional residents.</t>
  </si>
  <si>
    <t>Night crib packs per day</t>
  </si>
  <si>
    <t>Assumed 25% of camp; extra light meal after the three daily meals. Edit to actual roster.</t>
  </si>
  <si>
    <t>Two-protein uptake</t>
  </si>
  <si>
    <t>Share choosing main + secondary at BOTH lunch and dinner. Set 0 for all single; 1 for all double.</t>
  </si>
  <si>
    <t>Supply days</t>
  </si>
  <si>
    <t>Exact cycle starts on Day 1; 30 days = 4 cycles + Days 1 and 2. Change to 31 when needed.</t>
  </si>
  <si>
    <t>Food allowance K / person / day</t>
  </si>
  <si>
    <t>Assumed food-only. Labour, power, equipment, catering profit and potable water excluded.</t>
  </si>
  <si>
    <t>Preparation / service loss</t>
  </si>
  <si>
    <t>Applied after ingredient yield; covers additional spoilage and service losses, not cooking loss twice.</t>
  </si>
  <si>
    <t>Opening reserve</t>
  </si>
  <si>
    <t>Extra frozen/dry stock only; ongoing orders deduct stock on hand.</t>
  </si>
  <si>
    <t>Freight / price contingency</t>
  </si>
  <si>
    <t>Provisional uplift on food costs; replace with route-specific freight and nonrecoverable tax.</t>
  </si>
  <si>
    <t>Single cooked main kg</t>
  </si>
  <si>
    <t>Cooked edible meat/fish, excluding bone, gravy and vegetables.</t>
  </si>
  <si>
    <t>Double cooked main kg</t>
  </si>
  <si>
    <t>Cooked edible main protein food.</t>
  </si>
  <si>
    <t>Double cooked second kg</t>
  </si>
  <si>
    <t>Cooked edible secondary food; beans contain less protein than meat.</t>
  </si>
  <si>
    <t>Day snack recipients</t>
  </si>
  <si>
    <t>All residents except night-crib recipients; prevents double-counting snack packs.</t>
  </si>
  <si>
    <t>Cycle days</t>
  </si>
  <si>
    <t>Fixed seven-day menu.</t>
  </si>
  <si>
    <t>Raw rice kg per main meal</t>
  </si>
  <si>
    <t>Approx. 300 g cooked; plus roots or pasta on selected days.</t>
  </si>
  <si>
    <t>Cooked vegetable kg per main meal</t>
  </si>
  <si>
    <t>Two vegetables where possible.</t>
  </si>
  <si>
    <t>Eggs at breakfast</t>
  </si>
  <si>
    <t>Every resident, daily; pack quantities are eggs, not kilograms.</t>
  </si>
  <si>
    <t>7 DAY MENU</t>
  </si>
  <si>
    <t>Day</t>
  </si>
  <si>
    <t>Breakfast</t>
  </si>
  <si>
    <t>Lunch: main / second</t>
  </si>
  <si>
    <t>Dinner: main / second</t>
  </si>
  <si>
    <t>Night crib</t>
  </si>
  <si>
    <t>Starches &amp; vegetables</t>
  </si>
  <si>
    <t>Monday</t>
  </si>
  <si>
    <t>2 eggs + baked beans</t>
  </si>
  <si>
    <t>PNG chicken &amp; coconut stew / fish in tomato</t>
  </si>
  <si>
    <t>Beef &amp; vegetable stew / baked beans</t>
  </si>
  <si>
    <t>Tuna sandwich</t>
  </si>
  <si>
    <t>Lunch: rice, kaukau, greens. Dinner: rice, cabbage, carrot.</t>
  </si>
  <si>
    <t>Tuesday</t>
  </si>
  <si>
    <t>2 eggs + PNF sausages</t>
  </si>
  <si>
    <t>Ginger-soy pork / chicken</t>
  </si>
  <si>
    <t>Baked fish / curried PNF saveloys</t>
  </si>
  <si>
    <t>Chicken roll</t>
  </si>
  <si>
    <t>Lunch: rice, mixed vegetables. Dinner: rice, potato, pumpkin &amp; greens.</t>
  </si>
  <si>
    <t>Wednesday</t>
  </si>
  <si>
    <t>Beef mince bolognese / baked beans</t>
  </si>
  <si>
    <t>Chicken curry / pork &amp; cabbage</t>
  </si>
  <si>
    <t>2 boiled eggs + bread</t>
  </si>
  <si>
    <t>Lunch: pasta, reduced rice, mixed vegetables. Dinner: rice, kaukau, greens.</t>
  </si>
  <si>
    <t>Thursday</t>
  </si>
  <si>
    <t>2 eggs + tinned fish</t>
  </si>
  <si>
    <t>Fish in coconut sauce / chicken</t>
  </si>
  <si>
    <t>Pork roast &amp; gravy / baked beans</t>
  </si>
  <si>
    <t>Lunch: rice, taro, greens. Dinner: rice, roast potato, mixed vegetables.</t>
  </si>
  <si>
    <t>Friday</t>
  </si>
  <si>
    <t>Chicken stir-fry / beef strips</t>
  </si>
  <si>
    <t>Beef curry / baked beans</t>
  </si>
  <si>
    <t>Lunch: rice, cabbage &amp; carrot. Dinner: rice, kaukau, greens.</t>
  </si>
  <si>
    <t>Saturday</t>
  </si>
  <si>
    <t>Pork &amp; vegetable stew / fish</t>
  </si>
  <si>
    <t>Grilled chicken / PNF sausages</t>
  </si>
  <si>
    <t>Lunch: rice, potato, mixed vegetables. Dinner: rice, kaukau, greens.</t>
  </si>
  <si>
    <t>Sunday</t>
  </si>
  <si>
    <t>Beef &amp; bean chilli / extra baked beans</t>
  </si>
  <si>
    <t>Roast chicken / baked fish</t>
  </si>
  <si>
    <t>Lunch: rice, cabbage &amp; carrot. Dinner: rice, roast potato, mixed vegetables.</t>
  </si>
  <si>
    <t>DAILY</t>
  </si>
  <si>
    <t>Breakfast also includes porridge (50 g dry oats), bread 100 g and milk. Every worker receives fruit 150 g + biscuits 40 g; night staff also receive the crib protein and bread 100 g. Tea/coffee available.</t>
  </si>
  <si>
    <t>Single option = main only, 180 g cooked edible. Two-protein option = 120 g main + 100 g second. Sunday lunch includes 80 g beans for everyone in addition to meat; double option adds a further 100 g beans.</t>
  </si>
  <si>
    <t>Monthly freshness rule: fresh fruit/vegetables are budgeted only for the first seven days; canned fruit and frozen vegetables thereafter. Substitute frozen potato for roots when necessary. Menus describe dish styles; no claim of current SKU availability.</t>
  </si>
  <si>
    <t>INGREDIENTS</t>
  </si>
  <si>
    <t>Ingredient / purchase form</t>
  </si>
  <si>
    <t>Unit</t>
  </si>
  <si>
    <t>Edible cooked yield</t>
  </si>
  <si>
    <t>Protein g / edible unit</t>
  </si>
  <si>
    <t>Assumed K / purchase unit</t>
  </si>
  <si>
    <t>Reserve eligible</t>
  </si>
  <si>
    <t>Supply / handling note</t>
  </si>
  <si>
    <t>Chicken bone-in frozen</t>
  </si>
  <si>
    <t>kg</t>
  </si>
  <si>
    <t>Ranchers / PNF preferred; weigh cooked deboned yield.</t>
  </si>
  <si>
    <t>Beef boneless frozen</t>
  </si>
  <si>
    <t>PNF diced beef, mince or strips; blend price assumption.</t>
  </si>
  <si>
    <t>Pork boneless frozen</t>
  </si>
  <si>
    <t>PNF shoulder / diced pork; no bone included.</t>
  </si>
  <si>
    <t>Fish fillets frozen</t>
  </si>
  <si>
    <t>PNF seafood; fillets assumed, not whole fish.</t>
  </si>
  <si>
    <t>Tinned fish net contents</t>
  </si>
  <si>
    <t>BNG-supplied tuna/mackerel; 70% drained yield assumption.</t>
  </si>
  <si>
    <t>Sausages</t>
  </si>
  <si>
    <t>PNF Sensational preferred; actual label protein must replace assumption.</t>
  </si>
  <si>
    <t>Saveloys</t>
  </si>
  <si>
    <t>PNF Savalex preferred; confirm current Lae pack and nutrition.</t>
  </si>
  <si>
    <t>Baked beans incl sauce</t>
  </si>
  <si>
    <t>BNG-supplied; served with sauce, no draining.</t>
  </si>
  <si>
    <t>Eggs</t>
  </si>
  <si>
    <t>each</t>
  </si>
  <si>
    <t>Two daily plus crib rotation. Require expiry covering use; frozen pasteurised egg substitute if needed.</t>
  </si>
  <si>
    <t>Rice dry</t>
  </si>
  <si>
    <t>BNG bulk rice; cooked weight yield 3x.</t>
  </si>
  <si>
    <t>Roots / potatoes raw</t>
  </si>
  <si>
    <t>Kaukau, taro or potato; use sound roots early, frozen potato later.</t>
  </si>
  <si>
    <t>Pasta dry</t>
  </si>
  <si>
    <t>BNG bulk pasta; cooked yield assumption.</t>
  </si>
  <si>
    <t>Frozen vegetables</t>
  </si>
  <si>
    <t>Mixed veg / greens; later-month default.</t>
  </si>
  <si>
    <t>Fresh hardy vegetables</t>
  </si>
  <si>
    <t>Cabbage, carrot, pumpkin; portion used early or replace with frozen equivalent.</t>
  </si>
  <si>
    <t>Bread flour</t>
  </si>
  <si>
    <t>BNG bulk flour; bake bread on site. Bread yield includes water.</t>
  </si>
  <si>
    <t>Oats dry</t>
  </si>
  <si>
    <t>Porridge; 50 g dry per person daily.</t>
  </si>
  <si>
    <t>Milk powder</t>
  </si>
  <si>
    <t>25 g per resident daily across porridge / beverages.</t>
  </si>
  <si>
    <t>Fresh fruit</t>
  </si>
  <si>
    <t>Use first; later-month equivalent is canned fruit.</t>
  </si>
  <si>
    <t>Canned fruit incl juice</t>
  </si>
  <si>
    <t>Drained edible fruit; 65% assumed yield.</t>
  </si>
  <si>
    <t>Biscuits / crackers</t>
  </si>
  <si>
    <t>40 g day snack / crib daily.</t>
  </si>
  <si>
    <t>Cooking oil</t>
  </si>
  <si>
    <t>25 g per resident daily.</t>
  </si>
  <si>
    <t>Sugar</t>
  </si>
  <si>
    <t>20 g per resident daily for baking / tea.</t>
  </si>
  <si>
    <t>Coconut milk</t>
  </si>
  <si>
    <t>20 g average daily; allocate to coconut dishes.</t>
  </si>
  <si>
    <t>Sauces / seasoning / salt</t>
  </si>
  <si>
    <t>40 g daily blended pantry allowance; salt is only a small component.</t>
  </si>
  <si>
    <t>Onion / garlic / ginger</t>
  </si>
  <si>
    <t>40 g usable daily; frozen/paste substitute for later weeks.</t>
  </si>
  <si>
    <t>Tea / coffee blend</t>
  </si>
  <si>
    <t>8 g per resident daily.</t>
  </si>
  <si>
    <t>Yeast / bread improver</t>
  </si>
  <si>
    <t>3 g daily; adjust to chosen bread recipe.</t>
  </si>
  <si>
    <t>Margarine / spread</t>
  </si>
  <si>
    <t>15 g per resident daily.</t>
  </si>
  <si>
    <t>PRODUCTION</t>
  </si>
  <si>
    <t>Day #</t>
  </si>
  <si>
    <t>Meal / group</t>
  </si>
  <si>
    <t>Ingredient</t>
  </si>
  <si>
    <t>Edible qty / recipient</t>
  </si>
  <si>
    <t>Recipients</t>
  </si>
  <si>
    <t>Daily purchased qty</t>
  </si>
  <si>
    <t>Occurrences</t>
  </si>
  <si>
    <t>Period purchase qty</t>
  </si>
  <si>
    <t>Protein g / recipient</t>
  </si>
  <si>
    <t>Camp protein g / day</t>
  </si>
  <si>
    <t>Daily</t>
  </si>
  <si>
    <t>Lunch</t>
  </si>
  <si>
    <t>Dinner</t>
  </si>
  <si>
    <t>Crib</t>
  </si>
  <si>
    <t>Snack / crib</t>
  </si>
  <si>
    <t>Daily pantry</t>
  </si>
  <si>
    <t>PURCHASING</t>
  </si>
  <si>
    <t>7-day base qty</t>
  </si>
  <si>
    <t>Period base qty</t>
  </si>
  <si>
    <t>Fresh swap adj.</t>
  </si>
  <si>
    <t>Period net qty</t>
  </si>
  <si>
    <t>Opening order qty</t>
  </si>
  <si>
    <t>K / unit</t>
  </si>
  <si>
    <t>Food use K</t>
  </si>
  <si>
    <t>Opening order K</t>
  </si>
  <si>
    <t>TOTAL K</t>
  </si>
  <si>
    <t>PROTEIN</t>
  </si>
  <si>
    <t>Breakfast g</t>
  </si>
  <si>
    <t>Lunch g</t>
  </si>
  <si>
    <t>Dinner g</t>
  </si>
  <si>
    <t>Crib extra g</t>
  </si>
  <si>
    <t>Daily pantry / snack g</t>
  </si>
  <si>
    <t>Day worker total g</t>
  </si>
  <si>
    <t>Night worker total g</t>
  </si>
  <si>
    <t>Average</t>
  </si>
  <si>
    <t>Estimates use generic editable factors, not product label analyses or individual targets. Lunch/dinner show the selected uptake mix; change Inputs B6 to 0 or 1 for each offering. Grams of meat are not grams of protein.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</si>
</sst>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K&quot;0.00"/>
    <numFmt numFmtId="165" formatCode="&quot;K&quot;#,##0.00"/>
    <numFmt numFmtId="166" formatCode="#,##0.0"/>
  </numFmts>
  <fonts count="5">
    <font>
      <sz val="11"/>
      <name val="Carlito"/>
    </font>
    <font>
      <b/>
      <sz val="18"/>
      <color rgb="FFFFFFFF"/>
      <name val="Aptos"/>
    </font>
    <font>
      <sz val="11"/>
      <name val="Aptos"/>
    </font>
    <font>
      <b/>
      <sz val="11"/>
      <color rgb="FFFFFFFF"/>
      <name val="Aptos"/>
    </font>
    <font>
      <sz val="11"/>
      <color rgb="FF1565C0"/>
      <name val="Aptos"/>
    </font>
  </fonts>
  <fills count="5">
    <fill>
      <patternFill patternType="none"/>
    </fill>
    <fill>
      <patternFill patternType="gray125"/>
    </fill>
    <fill>
      <patternFill patternType="solid">
        <fgColor rgb="FF142D40"/>
      </patternFill>
    </fill>
    <fill>
      <patternFill patternType="solid">
        <fgColor rgb="FF187B78"/>
      </patternFill>
    </fill>
    <fill>
      <patternFill patternType="solid">
        <fgColor rgb="FFEFF5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165" fontId="2" fillId="0" borderId="0" xfId="0" applyNumberFormat="1" applyFont="1" applyAlignment="1">
      <alignment wrapText="1"/>
    </xf>
    <xf numFmtId="0" fontId="2" fillId="4" borderId="0" xfId="0" applyFont="1" applyFill="1" applyAlignment="1">
      <alignment wrapText="1"/>
    </xf>
    <xf numFmtId="165" fontId="2" fillId="4" borderId="0" xfId="0" applyNumberFormat="1" applyFont="1" applyFill="1" applyAlignment="1">
      <alignment wrapText="1"/>
    </xf>
    <xf numFmtId="0" fontId="4" fillId="0" borderId="0" xfId="0" applyFont="1" applyAlignment="1">
      <alignment wrapText="1"/>
    </xf>
    <xf numFmtId="9" fontId="4" fillId="0" borderId="0" xfId="0" applyNumberFormat="1" applyFont="1" applyAlignment="1">
      <alignment wrapText="1"/>
    </xf>
    <xf numFmtId="0" fontId="4" fillId="4" borderId="0" xfId="0" applyFont="1" applyFill="1" applyAlignment="1">
      <alignment wrapText="1"/>
    </xf>
    <xf numFmtId="9" fontId="4" fillId="4" borderId="0" xfId="0" applyNumberFormat="1" applyFont="1" applyFill="1" applyAlignment="1">
      <alignment wrapText="1"/>
    </xf>
    <xf numFmtId="9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9" fontId="2" fillId="4" borderId="0" xfId="0" applyNumberFormat="1" applyFont="1" applyFill="1" applyAlignment="1">
      <alignment wrapText="1"/>
    </xf>
    <xf numFmtId="164" fontId="2" fillId="4" borderId="0" xfId="0" applyNumberFormat="1" applyFont="1" applyFill="1" applyAlignment="1">
      <alignment wrapText="1"/>
    </xf>
    <xf numFmtId="166" fontId="2" fillId="4" borderId="0" xfId="0" applyNumberFormat="1" applyFont="1" applyFill="1" applyAlignment="1">
      <alignment wrapText="1"/>
    </xf>
    <xf numFmtId="166" fontId="2" fillId="0" borderId="0" xfId="0" applyNumberFormat="1" applyFont="1" applyAlignment="1">
      <alignment wrapText="1"/>
    </xf>
    <xf numFmtId="4" fontId="2" fillId="4" borderId="0" xfId="0" applyNumberFormat="1" applyFont="1" applyFill="1" applyAlignment="1">
      <alignment wrapText="1"/>
    </xf>
    <xf numFmtId="4" fontId="2" fillId="0" borderId="0" xfId="0" applyNumberFormat="1" applyFont="1" applyAlignment="1">
      <alignment wrapText="1"/>
    </xf>
    <xf numFmtId="1" fontId="2" fillId="4" borderId="0" xfId="0" applyNumberFormat="1" applyFont="1" applyFill="1" applyAlignment="1">
      <alignment wrapText="1"/>
    </xf>
    <xf numFmtId="1" fontId="2" fillId="0" borderId="0" xfId="0" applyNumberFormat="1" applyFont="1" applyAlignment="1">
      <alignment wrapText="1"/>
    </xf>
    <xf numFmtId="0" fontId="1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showGridLines="0" workbookViewId="0">
      <selection sqref="A1:C1"/>
    </sheetView>
  </sheetViews>
  <sheetFormatPr defaultRowHeight="13.8"/>
  <cols>
    <col min="1" max="1" width="41" customWidth="1"/>
    <col min="2" max="2" width="24" customWidth="1"/>
    <col min="3" max="3" width="106" customWidth="1"/>
  </cols>
  <sheetData>
    <row r="1" spans="1:3" ht="37.950000000000003" customHeight="1">
      <c r="A1" s="20" t="s">
        <v>0</v>
      </c>
      <c r="B1" s="20"/>
      <c r="C1" s="20"/>
    </row>
    <row r="2" spans="1:3" ht="36" customHeight="1">
      <c r="A2" s="1"/>
      <c r="B2" s="1"/>
      <c r="C2" s="1"/>
    </row>
    <row r="3" spans="1:3" ht="43.95" customHeight="1">
      <c r="A3" s="2" t="s">
        <v>1</v>
      </c>
      <c r="B3" s="2" t="s">
        <v>2</v>
      </c>
      <c r="C3" s="2" t="s">
        <v>3</v>
      </c>
    </row>
    <row r="4" spans="1:3" ht="58.05" customHeight="1">
      <c r="A4" s="4" t="s">
        <v>4</v>
      </c>
      <c r="B4" s="5">
        <f>Inputs!B4*Inputs!B8</f>
        <v>20000</v>
      </c>
      <c r="C4" s="4" t="s">
        <v>5</v>
      </c>
    </row>
    <row r="5" spans="1:3" ht="58.05" customHeight="1">
      <c r="A5" s="1" t="s">
        <v>6</v>
      </c>
      <c r="B5" s="3">
        <f>B4*Inputs!B16</f>
        <v>140000</v>
      </c>
      <c r="C5" s="1" t="s">
        <v>7</v>
      </c>
    </row>
    <row r="6" spans="1:3" ht="58.05" customHeight="1">
      <c r="A6" s="4" t="s">
        <v>8</v>
      </c>
      <c r="B6" s="5">
        <f>B4*Inputs!B7</f>
        <v>600000</v>
      </c>
      <c r="C6" s="4" t="s">
        <v>9</v>
      </c>
    </row>
    <row r="7" spans="1:3" ht="58.05" customHeight="1">
      <c r="A7" s="1" t="s">
        <v>10</v>
      </c>
      <c r="B7" s="3">
        <f>Purchasing!J33*(1+Inputs!B11)</f>
        <v>389860.76815194101</v>
      </c>
      <c r="C7" s="1" t="s">
        <v>11</v>
      </c>
    </row>
    <row r="8" spans="1:3" ht="58.05" customHeight="1">
      <c r="A8" s="4" t="s">
        <v>12</v>
      </c>
      <c r="B8" s="5">
        <f>B7/Inputs!B4/Inputs!B7</f>
        <v>32.488397345995082</v>
      </c>
      <c r="C8" s="4" t="s">
        <v>13</v>
      </c>
    </row>
    <row r="9" spans="1:3" ht="58.05" customHeight="1">
      <c r="A9" s="1" t="s">
        <v>14</v>
      </c>
      <c r="B9" s="3">
        <f>Inputs!B8-B8</f>
        <v>17.511602654004918</v>
      </c>
      <c r="C9" s="1" t="s">
        <v>15</v>
      </c>
    </row>
    <row r="10" spans="1:3" ht="58.05" customHeight="1">
      <c r="A10" s="4" t="s">
        <v>16</v>
      </c>
      <c r="B10" s="5">
        <f>Purchasing!K33*(1+Inputs!B11)</f>
        <v>422899.4</v>
      </c>
      <c r="C10" s="4" t="s">
        <v>17</v>
      </c>
    </row>
    <row r="11" spans="1:3" ht="58.05" customHeight="1">
      <c r="A11" s="1" t="s">
        <v>18</v>
      </c>
      <c r="B11" s="3">
        <f>B6-B10</f>
        <v>177100.59999999998</v>
      </c>
      <c r="C11" s="1" t="s">
        <v>19</v>
      </c>
    </row>
    <row r="12" spans="1:3" ht="58.05" customHeight="1">
      <c r="A12" s="4" t="s">
        <v>20</v>
      </c>
      <c r="B12" s="4" t="s">
        <v>21</v>
      </c>
      <c r="C12" s="4" t="s">
        <v>22</v>
      </c>
    </row>
    <row r="13" spans="1:3" ht="58.05" customHeight="1">
      <c r="A13" s="1" t="s">
        <v>23</v>
      </c>
      <c r="B13" s="1" t="s">
        <v>24</v>
      </c>
      <c r="C13" s="1" t="s">
        <v>25</v>
      </c>
    </row>
    <row r="14" spans="1:3" ht="58.05" customHeight="1">
      <c r="A14" s="4" t="s">
        <v>26</v>
      </c>
      <c r="B14" s="4" t="s">
        <v>27</v>
      </c>
      <c r="C14" s="4" t="s">
        <v>28</v>
      </c>
    </row>
    <row r="15" spans="1:3" ht="58.05" customHeight="1">
      <c r="A15" s="1" t="s">
        <v>29</v>
      </c>
      <c r="B15" s="1" t="s">
        <v>30</v>
      </c>
      <c r="C15" s="1" t="s">
        <v>31</v>
      </c>
    </row>
    <row r="16" spans="1:3" ht="58.05" customHeight="1">
      <c r="A16" s="4" t="s">
        <v>32</v>
      </c>
      <c r="B16" s="4" t="s">
        <v>33</v>
      </c>
      <c r="C16" s="4" t="s">
        <v>34</v>
      </c>
    </row>
    <row r="17" spans="1:3" ht="58.05" customHeight="1">
      <c r="A17" s="1" t="s">
        <v>35</v>
      </c>
      <c r="B17" s="1" t="s">
        <v>36</v>
      </c>
      <c r="C17" s="1" t="s">
        <v>37</v>
      </c>
    </row>
    <row r="18" spans="1:3" ht="58.05" customHeight="1">
      <c r="A18" s="4" t="s">
        <v>38</v>
      </c>
      <c r="B18" s="4" t="s">
        <v>39</v>
      </c>
      <c r="C18" s="4" t="s">
        <v>40</v>
      </c>
    </row>
    <row r="19" spans="1:3" ht="58.05" customHeight="1">
      <c r="A19" s="1" t="s">
        <v>41</v>
      </c>
      <c r="B19" s="1" t="s">
        <v>42</v>
      </c>
      <c r="C19" s="1" t="s">
        <v>43</v>
      </c>
    </row>
    <row r="20" spans="1:3" ht="58.05" customHeight="1">
      <c r="A20" s="4" t="s">
        <v>44</v>
      </c>
      <c r="B20" s="4" t="s">
        <v>45</v>
      </c>
      <c r="C20" s="4" t="s">
        <v>46</v>
      </c>
    </row>
    <row r="21" spans="1:3" ht="58.05" customHeight="1">
      <c r="A21" s="1" t="s">
        <v>47</v>
      </c>
      <c r="B21" s="1" t="s">
        <v>48</v>
      </c>
      <c r="C21" s="1" t="s">
        <v>49</v>
      </c>
    </row>
    <row r="22" spans="1:3" ht="58.05" customHeight="1">
      <c r="A22" s="4" t="s">
        <v>50</v>
      </c>
      <c r="B22" s="4" t="s">
        <v>51</v>
      </c>
      <c r="C22" s="4" t="s">
        <v>52</v>
      </c>
    </row>
    <row r="23" spans="1:3" ht="58.05" customHeight="1">
      <c r="A23" s="1" t="s">
        <v>53</v>
      </c>
      <c r="B23" s="1" t="s">
        <v>54</v>
      </c>
      <c r="C23" s="1" t="s">
        <v>55</v>
      </c>
    </row>
    <row r="24" spans="1:3" ht="58.05" customHeight="1">
      <c r="A24" s="4" t="s">
        <v>56</v>
      </c>
      <c r="B24" s="4" t="s">
        <v>57</v>
      </c>
      <c r="C24" s="4" t="s">
        <v>58</v>
      </c>
    </row>
    <row r="25" spans="1:3" ht="58.05" customHeight="1">
      <c r="A25" s="1" t="s">
        <v>59</v>
      </c>
      <c r="B25" s="1" t="s">
        <v>60</v>
      </c>
      <c r="C25" s="1" t="s">
        <v>61</v>
      </c>
    </row>
    <row r="26" spans="1:3" ht="58.05" customHeight="1"/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showGridLines="0" workbookViewId="0">
      <selection sqref="A1:C1"/>
    </sheetView>
  </sheetViews>
  <sheetFormatPr defaultRowHeight="13.8"/>
  <cols>
    <col min="1" max="1" width="38" customWidth="1"/>
    <col min="2" max="2" width="18" customWidth="1"/>
    <col min="3" max="3" width="100" customWidth="1"/>
  </cols>
  <sheetData>
    <row r="1" spans="1:3" ht="37.950000000000003" customHeight="1">
      <c r="A1" s="20" t="s">
        <v>62</v>
      </c>
      <c r="B1" s="20"/>
      <c r="C1" s="20"/>
    </row>
    <row r="2" spans="1:3" ht="36" customHeight="1">
      <c r="A2" s="1"/>
      <c r="B2" s="1"/>
      <c r="C2" s="1"/>
    </row>
    <row r="3" spans="1:3" ht="43.95" customHeight="1">
      <c r="A3" s="2" t="s">
        <v>63</v>
      </c>
      <c r="B3" s="2" t="s">
        <v>2</v>
      </c>
      <c r="C3" s="2" t="s">
        <v>64</v>
      </c>
    </row>
    <row r="4" spans="1:3" ht="48" customHeight="1">
      <c r="A4" s="4" t="s">
        <v>65</v>
      </c>
      <c r="B4" s="8">
        <v>400</v>
      </c>
      <c r="C4" s="4" t="s">
        <v>66</v>
      </c>
    </row>
    <row r="5" spans="1:3" ht="48" customHeight="1">
      <c r="A5" s="1" t="s">
        <v>67</v>
      </c>
      <c r="B5" s="6">
        <v>100</v>
      </c>
      <c r="C5" s="1" t="s">
        <v>68</v>
      </c>
    </row>
    <row r="6" spans="1:3" ht="48" customHeight="1">
      <c r="A6" s="4" t="s">
        <v>69</v>
      </c>
      <c r="B6" s="9">
        <v>0.5</v>
      </c>
      <c r="C6" s="4" t="s">
        <v>70</v>
      </c>
    </row>
    <row r="7" spans="1:3" ht="48" customHeight="1">
      <c r="A7" s="1" t="s">
        <v>71</v>
      </c>
      <c r="B7" s="6">
        <v>30</v>
      </c>
      <c r="C7" s="1" t="s">
        <v>72</v>
      </c>
    </row>
    <row r="8" spans="1:3" ht="48" customHeight="1">
      <c r="A8" s="4" t="s">
        <v>73</v>
      </c>
      <c r="B8" s="8">
        <v>50</v>
      </c>
      <c r="C8" s="4" t="s">
        <v>74</v>
      </c>
    </row>
    <row r="9" spans="1:3" ht="48" customHeight="1">
      <c r="A9" s="1" t="s">
        <v>75</v>
      </c>
      <c r="B9" s="7">
        <v>0.05</v>
      </c>
      <c r="C9" s="1" t="s">
        <v>76</v>
      </c>
    </row>
    <row r="10" spans="1:3" ht="48" customHeight="1">
      <c r="A10" s="4" t="s">
        <v>77</v>
      </c>
      <c r="B10" s="9">
        <v>0.1</v>
      </c>
      <c r="C10" s="4" t="s">
        <v>78</v>
      </c>
    </row>
    <row r="11" spans="1:3" ht="48" customHeight="1">
      <c r="A11" s="1" t="s">
        <v>79</v>
      </c>
      <c r="B11" s="7">
        <v>0.1</v>
      </c>
      <c r="C11" s="1" t="s">
        <v>80</v>
      </c>
    </row>
    <row r="12" spans="1:3" ht="48" customHeight="1">
      <c r="A12" s="4" t="s">
        <v>81</v>
      </c>
      <c r="B12" s="8">
        <v>0.18</v>
      </c>
      <c r="C12" s="4" t="s">
        <v>82</v>
      </c>
    </row>
    <row r="13" spans="1:3" ht="48" customHeight="1">
      <c r="A13" s="1" t="s">
        <v>83</v>
      </c>
      <c r="B13" s="6">
        <v>0.12</v>
      </c>
      <c r="C13" s="1" t="s">
        <v>84</v>
      </c>
    </row>
    <row r="14" spans="1:3" ht="48" customHeight="1">
      <c r="A14" s="4" t="s">
        <v>85</v>
      </c>
      <c r="B14" s="8">
        <v>0.1</v>
      </c>
      <c r="C14" s="4" t="s">
        <v>86</v>
      </c>
    </row>
    <row r="15" spans="1:3" ht="48" customHeight="1">
      <c r="A15" s="1" t="s">
        <v>87</v>
      </c>
      <c r="B15" s="6">
        <f>B4-B5</f>
        <v>300</v>
      </c>
      <c r="C15" s="1" t="s">
        <v>88</v>
      </c>
    </row>
    <row r="16" spans="1:3" ht="48" customHeight="1">
      <c r="A16" s="4" t="s">
        <v>89</v>
      </c>
      <c r="B16" s="8">
        <v>7</v>
      </c>
      <c r="C16" s="4" t="s">
        <v>90</v>
      </c>
    </row>
    <row r="17" spans="1:3" ht="48" customHeight="1">
      <c r="A17" s="1" t="s">
        <v>91</v>
      </c>
      <c r="B17" s="6">
        <v>0.1</v>
      </c>
      <c r="C17" s="1" t="s">
        <v>92</v>
      </c>
    </row>
    <row r="18" spans="1:3" ht="48" customHeight="1">
      <c r="A18" s="4" t="s">
        <v>93</v>
      </c>
      <c r="B18" s="8">
        <v>0.2</v>
      </c>
      <c r="C18" s="4" t="s">
        <v>94</v>
      </c>
    </row>
    <row r="19" spans="1:3" ht="48" customHeight="1">
      <c r="A19" s="1" t="s">
        <v>95</v>
      </c>
      <c r="B19" s="6">
        <v>2</v>
      </c>
      <c r="C19" s="1" t="s">
        <v>96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workbookViewId="0">
      <selection sqref="A1:F1"/>
    </sheetView>
  </sheetViews>
  <sheetFormatPr defaultRowHeight="13.8"/>
  <cols>
    <col min="1" max="1" width="12" customWidth="1"/>
    <col min="2" max="2" width="35.69921875" customWidth="1"/>
    <col min="3" max="3" width="43.8984375" customWidth="1"/>
    <col min="4" max="4" width="29.8984375" customWidth="1"/>
    <col min="5" max="5" width="28" customWidth="1"/>
    <col min="6" max="6" width="41.8984375" customWidth="1"/>
  </cols>
  <sheetData>
    <row r="1" spans="1:6" ht="37.950000000000003" customHeight="1">
      <c r="A1" s="20" t="s">
        <v>97</v>
      </c>
      <c r="B1" s="20"/>
      <c r="C1" s="20"/>
      <c r="D1" s="20"/>
      <c r="E1" s="20"/>
      <c r="F1" s="20"/>
    </row>
    <row r="2" spans="1:6" ht="36" customHeight="1">
      <c r="A2" s="1"/>
      <c r="B2" s="1"/>
      <c r="C2" s="1"/>
      <c r="D2" s="1"/>
      <c r="E2" s="1"/>
      <c r="F2" s="1"/>
    </row>
    <row r="3" spans="1:6" ht="43.95" customHeight="1">
      <c r="A3" s="2" t="s">
        <v>98</v>
      </c>
      <c r="B3" s="2" t="s">
        <v>99</v>
      </c>
      <c r="C3" s="2" t="s">
        <v>100</v>
      </c>
      <c r="D3" s="2" t="s">
        <v>101</v>
      </c>
      <c r="E3" s="2" t="s">
        <v>102</v>
      </c>
      <c r="F3" s="2" t="s">
        <v>103</v>
      </c>
    </row>
    <row r="4" spans="1:6" ht="100.05" customHeight="1">
      <c r="A4" s="4" t="s">
        <v>104</v>
      </c>
      <c r="B4" s="4" t="s">
        <v>105</v>
      </c>
      <c r="C4" s="4" t="s">
        <v>106</v>
      </c>
      <c r="D4" s="4" t="s">
        <v>107</v>
      </c>
      <c r="E4" s="4" t="s">
        <v>108</v>
      </c>
      <c r="F4" s="4" t="s">
        <v>109</v>
      </c>
    </row>
    <row r="5" spans="1:6" ht="100.05" customHeight="1">
      <c r="A5" s="1" t="s">
        <v>110</v>
      </c>
      <c r="B5" s="1" t="s">
        <v>111</v>
      </c>
      <c r="C5" s="1" t="s">
        <v>112</v>
      </c>
      <c r="D5" s="1" t="s">
        <v>113</v>
      </c>
      <c r="E5" s="1" t="s">
        <v>114</v>
      </c>
      <c r="F5" s="1" t="s">
        <v>115</v>
      </c>
    </row>
    <row r="6" spans="1:6" ht="100.05" customHeight="1">
      <c r="A6" s="4" t="s">
        <v>116</v>
      </c>
      <c r="B6" s="4" t="s">
        <v>105</v>
      </c>
      <c r="C6" s="4" t="s">
        <v>117</v>
      </c>
      <c r="D6" s="4" t="s">
        <v>118</v>
      </c>
      <c r="E6" s="4" t="s">
        <v>119</v>
      </c>
      <c r="F6" s="4" t="s">
        <v>120</v>
      </c>
    </row>
    <row r="7" spans="1:6" ht="100.05" customHeight="1">
      <c r="A7" s="1" t="s">
        <v>121</v>
      </c>
      <c r="B7" s="1" t="s">
        <v>122</v>
      </c>
      <c r="C7" s="1" t="s">
        <v>123</v>
      </c>
      <c r="D7" s="1" t="s">
        <v>124</v>
      </c>
      <c r="E7" s="1" t="s">
        <v>108</v>
      </c>
      <c r="F7" s="1" t="s">
        <v>125</v>
      </c>
    </row>
    <row r="8" spans="1:6" ht="100.05" customHeight="1">
      <c r="A8" s="4" t="s">
        <v>126</v>
      </c>
      <c r="B8" s="4" t="s">
        <v>105</v>
      </c>
      <c r="C8" s="4" t="s">
        <v>127</v>
      </c>
      <c r="D8" s="4" t="s">
        <v>128</v>
      </c>
      <c r="E8" s="4" t="s">
        <v>114</v>
      </c>
      <c r="F8" s="4" t="s">
        <v>129</v>
      </c>
    </row>
    <row r="9" spans="1:6" ht="100.05" customHeight="1">
      <c r="A9" s="1" t="s">
        <v>130</v>
      </c>
      <c r="B9" s="1" t="s">
        <v>111</v>
      </c>
      <c r="C9" s="1" t="s">
        <v>131</v>
      </c>
      <c r="D9" s="1" t="s">
        <v>132</v>
      </c>
      <c r="E9" s="1" t="s">
        <v>119</v>
      </c>
      <c r="F9" s="1" t="s">
        <v>133</v>
      </c>
    </row>
    <row r="10" spans="1:6" ht="100.05" customHeight="1">
      <c r="A10" s="4" t="s">
        <v>134</v>
      </c>
      <c r="B10" s="4" t="s">
        <v>105</v>
      </c>
      <c r="C10" s="4" t="s">
        <v>135</v>
      </c>
      <c r="D10" s="4" t="s">
        <v>136</v>
      </c>
      <c r="E10" s="4" t="s">
        <v>108</v>
      </c>
      <c r="F10" s="4" t="s">
        <v>137</v>
      </c>
    </row>
    <row r="11" spans="1:6" ht="36" customHeight="1">
      <c r="A11" s="1"/>
      <c r="B11" s="1"/>
      <c r="C11" s="1"/>
      <c r="D11" s="1"/>
      <c r="E11" s="1"/>
      <c r="F11" s="1"/>
    </row>
    <row r="12" spans="1:6" ht="61.95" customHeight="1">
      <c r="A12" s="4" t="s">
        <v>138</v>
      </c>
      <c r="B12" s="21" t="s">
        <v>139</v>
      </c>
      <c r="C12" s="21"/>
      <c r="D12" s="21"/>
      <c r="E12" s="21"/>
      <c r="F12" s="21"/>
    </row>
    <row r="13" spans="1:6" ht="61.95" customHeight="1">
      <c r="A13" s="1"/>
      <c r="B13" s="1"/>
      <c r="C13" s="1"/>
      <c r="D13" s="1"/>
      <c r="E13" s="1"/>
      <c r="F13" s="1"/>
    </row>
    <row r="14" spans="1:6" ht="61.95" customHeight="1">
      <c r="A14" s="4"/>
      <c r="B14" s="21" t="s">
        <v>140</v>
      </c>
      <c r="C14" s="21"/>
      <c r="D14" s="21"/>
      <c r="E14" s="21"/>
      <c r="F14" s="21"/>
    </row>
    <row r="15" spans="1:6" ht="61.95" customHeight="1">
      <c r="A15" s="1"/>
      <c r="B15" s="1"/>
      <c r="C15" s="1"/>
      <c r="D15" s="1"/>
      <c r="E15" s="1"/>
      <c r="F15" s="1"/>
    </row>
    <row r="16" spans="1:6" ht="61.95" customHeight="1">
      <c r="A16" s="4"/>
      <c r="B16" s="21" t="s">
        <v>141</v>
      </c>
      <c r="C16" s="21"/>
      <c r="D16" s="21"/>
      <c r="E16" s="21"/>
      <c r="F16" s="21"/>
    </row>
  </sheetData>
  <mergeCells count="4">
    <mergeCell ref="A1:F1"/>
    <mergeCell ref="B12:F12"/>
    <mergeCell ref="B14:F14"/>
    <mergeCell ref="B16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showGridLines="0" workbookViewId="0">
      <selection sqref="A1:G1"/>
    </sheetView>
  </sheetViews>
  <sheetFormatPr defaultRowHeight="13.8"/>
  <cols>
    <col min="1" max="1" width="36" customWidth="1"/>
    <col min="2" max="2" width="12" customWidth="1"/>
    <col min="3" max="3" width="17" customWidth="1"/>
    <col min="4" max="5" width="20" customWidth="1"/>
    <col min="6" max="6" width="16" customWidth="1"/>
    <col min="7" max="7" width="74" customWidth="1"/>
  </cols>
  <sheetData>
    <row r="1" spans="1:7" ht="37.950000000000003" customHeight="1">
      <c r="A1" s="20" t="s">
        <v>142</v>
      </c>
      <c r="B1" s="20"/>
      <c r="C1" s="20"/>
      <c r="D1" s="20"/>
      <c r="E1" s="20"/>
      <c r="F1" s="20"/>
      <c r="G1" s="20"/>
    </row>
    <row r="2" spans="1:7" ht="36" customHeight="1">
      <c r="A2" s="1"/>
      <c r="B2" s="1"/>
      <c r="C2" s="1"/>
      <c r="D2" s="1"/>
      <c r="E2" s="1"/>
      <c r="F2" s="1"/>
      <c r="G2" s="1"/>
    </row>
    <row r="3" spans="1:7" ht="43.95" customHeight="1">
      <c r="A3" s="2" t="s">
        <v>143</v>
      </c>
      <c r="B3" s="2" t="s">
        <v>144</v>
      </c>
      <c r="C3" s="2" t="s">
        <v>145</v>
      </c>
      <c r="D3" s="2" t="s">
        <v>146</v>
      </c>
      <c r="E3" s="2" t="s">
        <v>147</v>
      </c>
      <c r="F3" s="2" t="s">
        <v>148</v>
      </c>
      <c r="G3" s="2" t="s">
        <v>149</v>
      </c>
    </row>
    <row r="4" spans="1:7" ht="52.05" customHeight="1">
      <c r="A4" s="4" t="s">
        <v>150</v>
      </c>
      <c r="B4" s="4" t="s">
        <v>151</v>
      </c>
      <c r="C4" s="12">
        <v>0.5</v>
      </c>
      <c r="D4" s="4">
        <v>270</v>
      </c>
      <c r="E4" s="13">
        <v>16</v>
      </c>
      <c r="F4" s="4">
        <v>1</v>
      </c>
      <c r="G4" s="4" t="s">
        <v>152</v>
      </c>
    </row>
    <row r="5" spans="1:7" ht="52.05" customHeight="1">
      <c r="A5" s="1" t="s">
        <v>153</v>
      </c>
      <c r="B5" s="1" t="s">
        <v>151</v>
      </c>
      <c r="C5" s="10">
        <v>0.72</v>
      </c>
      <c r="D5" s="1">
        <v>270</v>
      </c>
      <c r="E5" s="11">
        <v>30</v>
      </c>
      <c r="F5" s="1">
        <v>1</v>
      </c>
      <c r="G5" s="1" t="s">
        <v>154</v>
      </c>
    </row>
    <row r="6" spans="1:7" ht="52.05" customHeight="1">
      <c r="A6" s="4" t="s">
        <v>155</v>
      </c>
      <c r="B6" s="4" t="s">
        <v>151</v>
      </c>
      <c r="C6" s="12">
        <v>0.72</v>
      </c>
      <c r="D6" s="4">
        <v>260</v>
      </c>
      <c r="E6" s="13">
        <v>25</v>
      </c>
      <c r="F6" s="4">
        <v>1</v>
      </c>
      <c r="G6" s="4" t="s">
        <v>156</v>
      </c>
    </row>
    <row r="7" spans="1:7" ht="52.05" customHeight="1">
      <c r="A7" s="1" t="s">
        <v>157</v>
      </c>
      <c r="B7" s="1" t="s">
        <v>151</v>
      </c>
      <c r="C7" s="10">
        <v>0.8</v>
      </c>
      <c r="D7" s="1">
        <v>240</v>
      </c>
      <c r="E7" s="11">
        <v>22</v>
      </c>
      <c r="F7" s="1">
        <v>1</v>
      </c>
      <c r="G7" s="1" t="s">
        <v>158</v>
      </c>
    </row>
    <row r="8" spans="1:7" ht="52.05" customHeight="1">
      <c r="A8" s="4" t="s">
        <v>159</v>
      </c>
      <c r="B8" s="4" t="s">
        <v>151</v>
      </c>
      <c r="C8" s="12">
        <v>0.7</v>
      </c>
      <c r="D8" s="4">
        <v>240</v>
      </c>
      <c r="E8" s="13">
        <v>20</v>
      </c>
      <c r="F8" s="4">
        <v>1</v>
      </c>
      <c r="G8" s="4" t="s">
        <v>160</v>
      </c>
    </row>
    <row r="9" spans="1:7" ht="52.05" customHeight="1">
      <c r="A9" s="1" t="s">
        <v>161</v>
      </c>
      <c r="B9" s="1" t="s">
        <v>151</v>
      </c>
      <c r="C9" s="10">
        <v>0.9</v>
      </c>
      <c r="D9" s="1">
        <v>120</v>
      </c>
      <c r="E9" s="11">
        <v>16</v>
      </c>
      <c r="F9" s="1">
        <v>1</v>
      </c>
      <c r="G9" s="1" t="s">
        <v>162</v>
      </c>
    </row>
    <row r="10" spans="1:7" ht="52.05" customHeight="1">
      <c r="A10" s="4" t="s">
        <v>163</v>
      </c>
      <c r="B10" s="4" t="s">
        <v>151</v>
      </c>
      <c r="C10" s="12">
        <v>0.95</v>
      </c>
      <c r="D10" s="4">
        <v>110</v>
      </c>
      <c r="E10" s="13">
        <v>14</v>
      </c>
      <c r="F10" s="4">
        <v>1</v>
      </c>
      <c r="G10" s="4" t="s">
        <v>164</v>
      </c>
    </row>
    <row r="11" spans="1:7" ht="52.05" customHeight="1">
      <c r="A11" s="1" t="s">
        <v>165</v>
      </c>
      <c r="B11" s="1" t="s">
        <v>151</v>
      </c>
      <c r="C11" s="10">
        <v>1</v>
      </c>
      <c r="D11" s="1">
        <v>45</v>
      </c>
      <c r="E11" s="11">
        <v>10</v>
      </c>
      <c r="F11" s="1">
        <v>1</v>
      </c>
      <c r="G11" s="1" t="s">
        <v>166</v>
      </c>
    </row>
    <row r="12" spans="1:7" ht="52.05" customHeight="1">
      <c r="A12" s="4" t="s">
        <v>167</v>
      </c>
      <c r="B12" s="4" t="s">
        <v>168</v>
      </c>
      <c r="C12" s="12">
        <v>1</v>
      </c>
      <c r="D12" s="4">
        <v>6.3</v>
      </c>
      <c r="E12" s="13">
        <v>1</v>
      </c>
      <c r="F12" s="4">
        <v>0</v>
      </c>
      <c r="G12" s="4" t="s">
        <v>169</v>
      </c>
    </row>
    <row r="13" spans="1:7" ht="52.05" customHeight="1">
      <c r="A13" s="1" t="s">
        <v>170</v>
      </c>
      <c r="B13" s="1" t="s">
        <v>151</v>
      </c>
      <c r="C13" s="10">
        <v>3</v>
      </c>
      <c r="D13" s="1">
        <v>27</v>
      </c>
      <c r="E13" s="11">
        <v>5</v>
      </c>
      <c r="F13" s="1">
        <v>1</v>
      </c>
      <c r="G13" s="1" t="s">
        <v>171</v>
      </c>
    </row>
    <row r="14" spans="1:7" ht="52.05" customHeight="1">
      <c r="A14" s="4" t="s">
        <v>172</v>
      </c>
      <c r="B14" s="4" t="s">
        <v>151</v>
      </c>
      <c r="C14" s="12">
        <v>0.85</v>
      </c>
      <c r="D14" s="4">
        <v>10</v>
      </c>
      <c r="E14" s="13">
        <v>5</v>
      </c>
      <c r="F14" s="4">
        <v>0</v>
      </c>
      <c r="G14" s="4" t="s">
        <v>173</v>
      </c>
    </row>
    <row r="15" spans="1:7" ht="52.05" customHeight="1">
      <c r="A15" s="1" t="s">
        <v>174</v>
      </c>
      <c r="B15" s="1" t="s">
        <v>151</v>
      </c>
      <c r="C15" s="10">
        <v>2.5</v>
      </c>
      <c r="D15" s="1">
        <v>50</v>
      </c>
      <c r="E15" s="11">
        <v>7</v>
      </c>
      <c r="F15" s="1">
        <v>1</v>
      </c>
      <c r="G15" s="1" t="s">
        <v>175</v>
      </c>
    </row>
    <row r="16" spans="1:7" ht="52.05" customHeight="1">
      <c r="A16" s="4" t="s">
        <v>176</v>
      </c>
      <c r="B16" s="4" t="s">
        <v>151</v>
      </c>
      <c r="C16" s="12">
        <v>0.95</v>
      </c>
      <c r="D16" s="4">
        <v>20</v>
      </c>
      <c r="E16" s="13">
        <v>9</v>
      </c>
      <c r="F16" s="4">
        <v>1</v>
      </c>
      <c r="G16" s="4" t="s">
        <v>177</v>
      </c>
    </row>
    <row r="17" spans="1:7" ht="52.05" customHeight="1">
      <c r="A17" s="1" t="s">
        <v>178</v>
      </c>
      <c r="B17" s="1" t="s">
        <v>151</v>
      </c>
      <c r="C17" s="10">
        <v>0.85</v>
      </c>
      <c r="D17" s="1">
        <v>15</v>
      </c>
      <c r="E17" s="11">
        <v>5</v>
      </c>
      <c r="F17" s="1">
        <v>0</v>
      </c>
      <c r="G17" s="1" t="s">
        <v>179</v>
      </c>
    </row>
    <row r="18" spans="1:7" ht="52.05" customHeight="1">
      <c r="A18" s="4" t="s">
        <v>180</v>
      </c>
      <c r="B18" s="4" t="s">
        <v>151</v>
      </c>
      <c r="C18" s="12">
        <v>1.4</v>
      </c>
      <c r="D18" s="4">
        <v>80</v>
      </c>
      <c r="E18" s="13">
        <v>5</v>
      </c>
      <c r="F18" s="4">
        <v>1</v>
      </c>
      <c r="G18" s="4" t="s">
        <v>181</v>
      </c>
    </row>
    <row r="19" spans="1:7" ht="52.05" customHeight="1">
      <c r="A19" s="1" t="s">
        <v>182</v>
      </c>
      <c r="B19" s="1" t="s">
        <v>151</v>
      </c>
      <c r="C19" s="10">
        <v>3</v>
      </c>
      <c r="D19" s="1">
        <v>25</v>
      </c>
      <c r="E19" s="11">
        <v>8</v>
      </c>
      <c r="F19" s="1">
        <v>1</v>
      </c>
      <c r="G19" s="1" t="s">
        <v>183</v>
      </c>
    </row>
    <row r="20" spans="1:7" ht="52.05" customHeight="1">
      <c r="A20" s="4" t="s">
        <v>184</v>
      </c>
      <c r="B20" s="4" t="s">
        <v>151</v>
      </c>
      <c r="C20" s="12">
        <v>1</v>
      </c>
      <c r="D20" s="4">
        <v>250</v>
      </c>
      <c r="E20" s="13">
        <v>24</v>
      </c>
      <c r="F20" s="4">
        <v>1</v>
      </c>
      <c r="G20" s="4" t="s">
        <v>185</v>
      </c>
    </row>
    <row r="21" spans="1:7" ht="52.05" customHeight="1">
      <c r="A21" s="1" t="s">
        <v>186</v>
      </c>
      <c r="B21" s="1" t="s">
        <v>151</v>
      </c>
      <c r="C21" s="10">
        <v>0.75</v>
      </c>
      <c r="D21" s="1">
        <v>5</v>
      </c>
      <c r="E21" s="11">
        <v>6</v>
      </c>
      <c r="F21" s="1">
        <v>0</v>
      </c>
      <c r="G21" s="1" t="s">
        <v>187</v>
      </c>
    </row>
    <row r="22" spans="1:7" ht="52.05" customHeight="1">
      <c r="A22" s="4" t="s">
        <v>188</v>
      </c>
      <c r="B22" s="4" t="s">
        <v>151</v>
      </c>
      <c r="C22" s="12">
        <v>0.65</v>
      </c>
      <c r="D22" s="4">
        <v>5</v>
      </c>
      <c r="E22" s="13">
        <v>10</v>
      </c>
      <c r="F22" s="4">
        <v>1</v>
      </c>
      <c r="G22" s="4" t="s">
        <v>189</v>
      </c>
    </row>
    <row r="23" spans="1:7" ht="52.05" customHeight="1">
      <c r="A23" s="1" t="s">
        <v>190</v>
      </c>
      <c r="B23" s="1" t="s">
        <v>151</v>
      </c>
      <c r="C23" s="10">
        <v>1</v>
      </c>
      <c r="D23" s="1">
        <v>70</v>
      </c>
      <c r="E23" s="11">
        <v>12</v>
      </c>
      <c r="F23" s="1">
        <v>1</v>
      </c>
      <c r="G23" s="1" t="s">
        <v>191</v>
      </c>
    </row>
    <row r="24" spans="1:7" ht="52.05" customHeight="1">
      <c r="A24" s="4" t="s">
        <v>192</v>
      </c>
      <c r="B24" s="4" t="s">
        <v>151</v>
      </c>
      <c r="C24" s="12">
        <v>1</v>
      </c>
      <c r="D24" s="4">
        <v>0</v>
      </c>
      <c r="E24" s="13">
        <v>10</v>
      </c>
      <c r="F24" s="4">
        <v>1</v>
      </c>
      <c r="G24" s="4" t="s">
        <v>193</v>
      </c>
    </row>
    <row r="25" spans="1:7" ht="52.05" customHeight="1">
      <c r="A25" s="1" t="s">
        <v>194</v>
      </c>
      <c r="B25" s="1" t="s">
        <v>151</v>
      </c>
      <c r="C25" s="10">
        <v>1</v>
      </c>
      <c r="D25" s="1">
        <v>0</v>
      </c>
      <c r="E25" s="11">
        <v>5</v>
      </c>
      <c r="F25" s="1">
        <v>1</v>
      </c>
      <c r="G25" s="1" t="s">
        <v>195</v>
      </c>
    </row>
    <row r="26" spans="1:7" ht="52.05" customHeight="1">
      <c r="A26" s="4" t="s">
        <v>196</v>
      </c>
      <c r="B26" s="4" t="s">
        <v>151</v>
      </c>
      <c r="C26" s="12">
        <v>1</v>
      </c>
      <c r="D26" s="4">
        <v>0</v>
      </c>
      <c r="E26" s="13">
        <v>10</v>
      </c>
      <c r="F26" s="4">
        <v>1</v>
      </c>
      <c r="G26" s="4" t="s">
        <v>197</v>
      </c>
    </row>
    <row r="27" spans="1:7" ht="52.05" customHeight="1">
      <c r="A27" s="1" t="s">
        <v>198</v>
      </c>
      <c r="B27" s="1" t="s">
        <v>151</v>
      </c>
      <c r="C27" s="10">
        <v>1</v>
      </c>
      <c r="D27" s="1">
        <v>0</v>
      </c>
      <c r="E27" s="11">
        <v>12</v>
      </c>
      <c r="F27" s="1">
        <v>1</v>
      </c>
      <c r="G27" s="1" t="s">
        <v>199</v>
      </c>
    </row>
    <row r="28" spans="1:7" ht="52.05" customHeight="1">
      <c r="A28" s="4" t="s">
        <v>200</v>
      </c>
      <c r="B28" s="4" t="s">
        <v>151</v>
      </c>
      <c r="C28" s="12">
        <v>0.85</v>
      </c>
      <c r="D28" s="4">
        <v>0</v>
      </c>
      <c r="E28" s="13">
        <v>7</v>
      </c>
      <c r="F28" s="4">
        <v>0</v>
      </c>
      <c r="G28" s="4" t="s">
        <v>201</v>
      </c>
    </row>
    <row r="29" spans="1:7" ht="52.05" customHeight="1">
      <c r="A29" s="1" t="s">
        <v>202</v>
      </c>
      <c r="B29" s="1" t="s">
        <v>151</v>
      </c>
      <c r="C29" s="10">
        <v>1</v>
      </c>
      <c r="D29" s="1">
        <v>0</v>
      </c>
      <c r="E29" s="11">
        <v>35</v>
      </c>
      <c r="F29" s="1">
        <v>1</v>
      </c>
      <c r="G29" s="1" t="s">
        <v>203</v>
      </c>
    </row>
    <row r="30" spans="1:7" ht="52.05" customHeight="1">
      <c r="A30" s="4" t="s">
        <v>204</v>
      </c>
      <c r="B30" s="4" t="s">
        <v>151</v>
      </c>
      <c r="C30" s="12">
        <v>1</v>
      </c>
      <c r="D30" s="4">
        <v>0</v>
      </c>
      <c r="E30" s="13">
        <v>20</v>
      </c>
      <c r="F30" s="4">
        <v>1</v>
      </c>
      <c r="G30" s="4" t="s">
        <v>205</v>
      </c>
    </row>
    <row r="31" spans="1:7" ht="52.05" customHeight="1">
      <c r="A31" s="1" t="s">
        <v>206</v>
      </c>
      <c r="B31" s="1" t="s">
        <v>151</v>
      </c>
      <c r="C31" s="10">
        <v>1</v>
      </c>
      <c r="D31" s="1">
        <v>0</v>
      </c>
      <c r="E31" s="11">
        <v>12</v>
      </c>
      <c r="F31" s="1">
        <v>1</v>
      </c>
      <c r="G31" s="1" t="s">
        <v>207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9"/>
  <sheetViews>
    <sheetView showGridLines="0" tabSelected="1" workbookViewId="0">
      <selection sqref="A1:J1"/>
    </sheetView>
  </sheetViews>
  <sheetFormatPr defaultRowHeight="13.8"/>
  <cols>
    <col min="1" max="1" width="10" customWidth="1"/>
    <col min="2" max="2" width="20" customWidth="1"/>
    <col min="3" max="3" width="34" customWidth="1"/>
    <col min="4" max="4" width="20" customWidth="1"/>
    <col min="5" max="5" width="12.8984375" customWidth="1"/>
    <col min="6" max="6" width="20" customWidth="1"/>
    <col min="7" max="7" width="16" customWidth="1"/>
    <col min="8" max="10" width="22" customWidth="1"/>
  </cols>
  <sheetData>
    <row r="1" spans="1:10" ht="37.950000000000003" customHeight="1">
      <c r="A1" s="20" t="s">
        <v>208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3.95" customHeight="1">
      <c r="A3" s="2" t="s">
        <v>209</v>
      </c>
      <c r="B3" s="2" t="s">
        <v>210</v>
      </c>
      <c r="C3" s="2" t="s">
        <v>211</v>
      </c>
      <c r="D3" s="2" t="s">
        <v>212</v>
      </c>
      <c r="E3" s="2" t="s">
        <v>213</v>
      </c>
      <c r="F3" s="2" t="s">
        <v>214</v>
      </c>
      <c r="G3" s="2" t="s">
        <v>215</v>
      </c>
      <c r="H3" s="2" t="s">
        <v>216</v>
      </c>
      <c r="I3" s="2" t="s">
        <v>217</v>
      </c>
      <c r="J3" s="2" t="s">
        <v>218</v>
      </c>
    </row>
    <row r="4" spans="1:10" ht="36" customHeight="1">
      <c r="A4" s="4">
        <v>1</v>
      </c>
      <c r="B4" s="4" t="s">
        <v>99</v>
      </c>
      <c r="C4" s="4" t="s">
        <v>167</v>
      </c>
      <c r="D4" s="16">
        <f>Inputs!$B$19</f>
        <v>2</v>
      </c>
      <c r="E4" s="16">
        <f>Inputs!$B$4</f>
        <v>400</v>
      </c>
      <c r="F4" s="16">
        <f>D4*E4/Ingredients!C12*(1+Inputs!$B$9)</f>
        <v>840</v>
      </c>
      <c r="G4" s="16">
        <f>MAX(0,INT((Inputs!$B$7-A4)/Inputs!$B$16)+1)</f>
        <v>5</v>
      </c>
      <c r="H4" s="16">
        <f t="shared" ref="H4:H35" si="0">F4*G4</f>
        <v>4200</v>
      </c>
      <c r="I4" s="16">
        <f>D4*Ingredients!D12</f>
        <v>12.6</v>
      </c>
      <c r="J4" s="16">
        <f t="shared" ref="J4:J35" si="1">I4*E4</f>
        <v>5040</v>
      </c>
    </row>
    <row r="5" spans="1:10" ht="36" customHeight="1">
      <c r="A5" s="1">
        <v>1</v>
      </c>
      <c r="B5" s="1" t="s">
        <v>99</v>
      </c>
      <c r="C5" s="1" t="s">
        <v>165</v>
      </c>
      <c r="D5" s="17">
        <v>0.1</v>
      </c>
      <c r="E5" s="17">
        <f>Inputs!$B$4</f>
        <v>400</v>
      </c>
      <c r="F5" s="17">
        <f>D5*E5/Ingredients!C11*(1+Inputs!$B$9)</f>
        <v>42</v>
      </c>
      <c r="G5" s="17">
        <f>MAX(0,INT((Inputs!$B$7-A5)/Inputs!$B$16)+1)</f>
        <v>5</v>
      </c>
      <c r="H5" s="17">
        <f t="shared" si="0"/>
        <v>210</v>
      </c>
      <c r="I5" s="17">
        <f>D5*Ingredients!D11</f>
        <v>4.5</v>
      </c>
      <c r="J5" s="17">
        <f t="shared" si="1"/>
        <v>1800</v>
      </c>
    </row>
    <row r="6" spans="1:10" ht="36" customHeight="1">
      <c r="A6" s="4">
        <v>1</v>
      </c>
      <c r="B6" s="4" t="s">
        <v>99</v>
      </c>
      <c r="C6" s="4" t="s">
        <v>182</v>
      </c>
      <c r="D6" s="16">
        <v>0.15</v>
      </c>
      <c r="E6" s="16">
        <f>Inputs!$B$4</f>
        <v>400</v>
      </c>
      <c r="F6" s="16">
        <f>D6*E6/Ingredients!C19*(1+Inputs!$B$9)</f>
        <v>21</v>
      </c>
      <c r="G6" s="16">
        <f>MAX(0,INT((Inputs!$B$7-A6)/Inputs!$B$16)+1)</f>
        <v>5</v>
      </c>
      <c r="H6" s="16">
        <f t="shared" si="0"/>
        <v>105</v>
      </c>
      <c r="I6" s="16">
        <f>D6*Ingredients!D19</f>
        <v>3.75</v>
      </c>
      <c r="J6" s="16">
        <f t="shared" si="1"/>
        <v>1500</v>
      </c>
    </row>
    <row r="7" spans="1:10" ht="36" customHeight="1">
      <c r="A7" s="1">
        <v>1</v>
      </c>
      <c r="B7" s="1" t="s">
        <v>99</v>
      </c>
      <c r="C7" s="1" t="s">
        <v>180</v>
      </c>
      <c r="D7" s="17">
        <v>0.1</v>
      </c>
      <c r="E7" s="17">
        <f>Inputs!$B$4</f>
        <v>400</v>
      </c>
      <c r="F7" s="17">
        <f>D7*E7/Ingredients!C18*(1+Inputs!$B$9)</f>
        <v>30.000000000000004</v>
      </c>
      <c r="G7" s="17">
        <f>MAX(0,INT((Inputs!$B$7-A7)/Inputs!$B$16)+1)</f>
        <v>5</v>
      </c>
      <c r="H7" s="17">
        <f t="shared" si="0"/>
        <v>150.00000000000003</v>
      </c>
      <c r="I7" s="17">
        <f>D7*Ingredients!D18</f>
        <v>8</v>
      </c>
      <c r="J7" s="17">
        <f t="shared" si="1"/>
        <v>3200</v>
      </c>
    </row>
    <row r="8" spans="1:10" ht="36" customHeight="1">
      <c r="A8" s="4">
        <v>1</v>
      </c>
      <c r="B8" s="4" t="s">
        <v>219</v>
      </c>
      <c r="C8" s="4" t="s">
        <v>184</v>
      </c>
      <c r="D8" s="16">
        <v>2.5000000000000001E-2</v>
      </c>
      <c r="E8" s="16">
        <f>Inputs!$B$4</f>
        <v>400</v>
      </c>
      <c r="F8" s="16">
        <f>D8*E8/Ingredients!C20*(1+Inputs!$B$9)</f>
        <v>10.5</v>
      </c>
      <c r="G8" s="16">
        <f>MAX(0,INT((Inputs!$B$7-A8)/Inputs!$B$16)+1)</f>
        <v>5</v>
      </c>
      <c r="H8" s="16">
        <f t="shared" si="0"/>
        <v>52.5</v>
      </c>
      <c r="I8" s="16">
        <f>D8*Ingredients!D20</f>
        <v>6.25</v>
      </c>
      <c r="J8" s="16">
        <f t="shared" si="1"/>
        <v>2500</v>
      </c>
    </row>
    <row r="9" spans="1:10" ht="36" customHeight="1">
      <c r="A9" s="1">
        <v>1</v>
      </c>
      <c r="B9" s="1" t="s">
        <v>220</v>
      </c>
      <c r="C9" s="1" t="s">
        <v>150</v>
      </c>
      <c r="D9" s="17">
        <f>Inputs!$B$12*(1-Inputs!$B$6)+Inputs!$B$13*Inputs!$B$6</f>
        <v>0.15</v>
      </c>
      <c r="E9" s="17">
        <f>Inputs!$B$4</f>
        <v>400</v>
      </c>
      <c r="F9" s="17">
        <f>D9*E9/Ingredients!C4*(1+Inputs!$B$9)</f>
        <v>126</v>
      </c>
      <c r="G9" s="17">
        <f>MAX(0,INT((Inputs!$B$7-A9)/Inputs!$B$16)+1)</f>
        <v>5</v>
      </c>
      <c r="H9" s="17">
        <f t="shared" si="0"/>
        <v>630</v>
      </c>
      <c r="I9" s="17">
        <f>D9*Ingredients!D4</f>
        <v>40.5</v>
      </c>
      <c r="J9" s="17">
        <f t="shared" si="1"/>
        <v>16200</v>
      </c>
    </row>
    <row r="10" spans="1:10" ht="36" customHeight="1">
      <c r="A10" s="4">
        <v>1</v>
      </c>
      <c r="B10" s="4" t="s">
        <v>220</v>
      </c>
      <c r="C10" s="4" t="s">
        <v>157</v>
      </c>
      <c r="D10" s="16">
        <f>Inputs!$B$14*Inputs!$B$6</f>
        <v>0.05</v>
      </c>
      <c r="E10" s="16">
        <f>Inputs!$B$4</f>
        <v>400</v>
      </c>
      <c r="F10" s="16">
        <f>D10*E10/Ingredients!C7*(1+Inputs!$B$9)</f>
        <v>26.25</v>
      </c>
      <c r="G10" s="16">
        <f>MAX(0,INT((Inputs!$B$7-A10)/Inputs!$B$16)+1)</f>
        <v>5</v>
      </c>
      <c r="H10" s="16">
        <f t="shared" si="0"/>
        <v>131.25</v>
      </c>
      <c r="I10" s="16">
        <f>D10*Ingredients!D7</f>
        <v>12</v>
      </c>
      <c r="J10" s="16">
        <f t="shared" si="1"/>
        <v>4800</v>
      </c>
    </row>
    <row r="11" spans="1:10" ht="36" customHeight="1">
      <c r="A11" s="1">
        <v>1</v>
      </c>
      <c r="B11" s="1" t="s">
        <v>220</v>
      </c>
      <c r="C11" s="1" t="s">
        <v>170</v>
      </c>
      <c r="D11" s="17">
        <f>Inputs!$B$17*Ingredients!C13</f>
        <v>0.30000000000000004</v>
      </c>
      <c r="E11" s="17">
        <f>Inputs!$B$4</f>
        <v>400</v>
      </c>
      <c r="F11" s="17">
        <f>D11*E11/Ingredients!C13*(1+Inputs!$B$9)</f>
        <v>42.000000000000007</v>
      </c>
      <c r="G11" s="17">
        <f>MAX(0,INT((Inputs!$B$7-A11)/Inputs!$B$16)+1)</f>
        <v>5</v>
      </c>
      <c r="H11" s="17">
        <f t="shared" si="0"/>
        <v>210.00000000000003</v>
      </c>
      <c r="I11" s="17">
        <f>D11*Ingredients!D13</f>
        <v>8.1000000000000014</v>
      </c>
      <c r="J11" s="17">
        <f t="shared" si="1"/>
        <v>3240.0000000000005</v>
      </c>
    </row>
    <row r="12" spans="1:10" ht="36" customHeight="1">
      <c r="A12" s="4">
        <v>1</v>
      </c>
      <c r="B12" s="4" t="s">
        <v>220</v>
      </c>
      <c r="C12" s="4" t="s">
        <v>176</v>
      </c>
      <c r="D12" s="16">
        <f>Inputs!$B$18</f>
        <v>0.2</v>
      </c>
      <c r="E12" s="16">
        <f>Inputs!$B$4</f>
        <v>400</v>
      </c>
      <c r="F12" s="16">
        <f>D12*E12/Ingredients!C16*(1+Inputs!$B$9)</f>
        <v>88.421052631578959</v>
      </c>
      <c r="G12" s="16">
        <f>MAX(0,INT((Inputs!$B$7-A12)/Inputs!$B$16)+1)</f>
        <v>5</v>
      </c>
      <c r="H12" s="16">
        <f t="shared" si="0"/>
        <v>442.1052631578948</v>
      </c>
      <c r="I12" s="16">
        <f>D12*Ingredients!D16</f>
        <v>4</v>
      </c>
      <c r="J12" s="16">
        <f t="shared" si="1"/>
        <v>1600</v>
      </c>
    </row>
    <row r="13" spans="1:10" ht="36" customHeight="1">
      <c r="A13" s="1">
        <v>1</v>
      </c>
      <c r="B13" s="1" t="s">
        <v>220</v>
      </c>
      <c r="C13" s="1" t="s">
        <v>172</v>
      </c>
      <c r="D13" s="17">
        <v>0.15</v>
      </c>
      <c r="E13" s="17">
        <f>Inputs!$B$4</f>
        <v>400</v>
      </c>
      <c r="F13" s="17">
        <f>D13*E13/Ingredients!C14*(1+Inputs!$B$9)</f>
        <v>74.117647058823536</v>
      </c>
      <c r="G13" s="17">
        <f>MAX(0,INT((Inputs!$B$7-A13)/Inputs!$B$16)+1)</f>
        <v>5</v>
      </c>
      <c r="H13" s="17">
        <f t="shared" si="0"/>
        <v>370.58823529411768</v>
      </c>
      <c r="I13" s="17">
        <f>D13*Ingredients!D14</f>
        <v>1.5</v>
      </c>
      <c r="J13" s="17">
        <f t="shared" si="1"/>
        <v>600</v>
      </c>
    </row>
    <row r="14" spans="1:10" ht="36" customHeight="1">
      <c r="A14" s="4">
        <v>1</v>
      </c>
      <c r="B14" s="4" t="s">
        <v>221</v>
      </c>
      <c r="C14" s="4" t="s">
        <v>153</v>
      </c>
      <c r="D14" s="16">
        <f>Inputs!$B$12*(1-Inputs!$B$6)+Inputs!$B$13*Inputs!$B$6</f>
        <v>0.15</v>
      </c>
      <c r="E14" s="16">
        <f>Inputs!$B$4</f>
        <v>400</v>
      </c>
      <c r="F14" s="16">
        <f>D14*E14/Ingredients!C5*(1+Inputs!$B$9)</f>
        <v>87.500000000000014</v>
      </c>
      <c r="G14" s="16">
        <f>MAX(0,INT((Inputs!$B$7-A14)/Inputs!$B$16)+1)</f>
        <v>5</v>
      </c>
      <c r="H14" s="16">
        <f t="shared" si="0"/>
        <v>437.50000000000006</v>
      </c>
      <c r="I14" s="16">
        <f>D14*Ingredients!D5</f>
        <v>40.5</v>
      </c>
      <c r="J14" s="16">
        <f t="shared" si="1"/>
        <v>16200</v>
      </c>
    </row>
    <row r="15" spans="1:10" ht="36" customHeight="1">
      <c r="A15" s="1">
        <v>1</v>
      </c>
      <c r="B15" s="1" t="s">
        <v>221</v>
      </c>
      <c r="C15" s="1" t="s">
        <v>165</v>
      </c>
      <c r="D15" s="17">
        <f>Inputs!$B$14*Inputs!$B$6</f>
        <v>0.05</v>
      </c>
      <c r="E15" s="17">
        <f>Inputs!$B$4</f>
        <v>400</v>
      </c>
      <c r="F15" s="17">
        <f>D15*E15/Ingredients!C11*(1+Inputs!$B$9)</f>
        <v>21</v>
      </c>
      <c r="G15" s="17">
        <f>MAX(0,INT((Inputs!$B$7-A15)/Inputs!$B$16)+1)</f>
        <v>5</v>
      </c>
      <c r="H15" s="17">
        <f t="shared" si="0"/>
        <v>105</v>
      </c>
      <c r="I15" s="17">
        <f>D15*Ingredients!D11</f>
        <v>2.25</v>
      </c>
      <c r="J15" s="17">
        <f t="shared" si="1"/>
        <v>900</v>
      </c>
    </row>
    <row r="16" spans="1:10" ht="36" customHeight="1">
      <c r="A16" s="4">
        <v>1</v>
      </c>
      <c r="B16" s="4" t="s">
        <v>221</v>
      </c>
      <c r="C16" s="4" t="s">
        <v>170</v>
      </c>
      <c r="D16" s="16">
        <f>Inputs!$B$17*Ingredients!C13</f>
        <v>0.30000000000000004</v>
      </c>
      <c r="E16" s="16">
        <f>Inputs!$B$4</f>
        <v>400</v>
      </c>
      <c r="F16" s="16">
        <f>D16*E16/Ingredients!C13*(1+Inputs!$B$9)</f>
        <v>42.000000000000007</v>
      </c>
      <c r="G16" s="16">
        <f>MAX(0,INT((Inputs!$B$7-A16)/Inputs!$B$16)+1)</f>
        <v>5</v>
      </c>
      <c r="H16" s="16">
        <f t="shared" si="0"/>
        <v>210.00000000000003</v>
      </c>
      <c r="I16" s="16">
        <f>D16*Ingredients!D13</f>
        <v>8.1000000000000014</v>
      </c>
      <c r="J16" s="16">
        <f t="shared" si="1"/>
        <v>3240.0000000000005</v>
      </c>
    </row>
    <row r="17" spans="1:10" ht="36" customHeight="1">
      <c r="A17" s="1">
        <v>1</v>
      </c>
      <c r="B17" s="1" t="s">
        <v>221</v>
      </c>
      <c r="C17" s="1" t="s">
        <v>176</v>
      </c>
      <c r="D17" s="17">
        <f>Inputs!$B$18</f>
        <v>0.2</v>
      </c>
      <c r="E17" s="17">
        <f>Inputs!$B$4</f>
        <v>400</v>
      </c>
      <c r="F17" s="17">
        <f>D17*E17/Ingredients!C16*(1+Inputs!$B$9)</f>
        <v>88.421052631578959</v>
      </c>
      <c r="G17" s="17">
        <f>MAX(0,INT((Inputs!$B$7-A17)/Inputs!$B$16)+1)</f>
        <v>5</v>
      </c>
      <c r="H17" s="17">
        <f t="shared" si="0"/>
        <v>442.1052631578948</v>
      </c>
      <c r="I17" s="17">
        <f>D17*Ingredients!D16</f>
        <v>4</v>
      </c>
      <c r="J17" s="17">
        <f t="shared" si="1"/>
        <v>1600</v>
      </c>
    </row>
    <row r="18" spans="1:10" ht="36" customHeight="1">
      <c r="A18" s="4">
        <v>1</v>
      </c>
      <c r="B18" s="4" t="s">
        <v>222</v>
      </c>
      <c r="C18" s="4" t="s">
        <v>159</v>
      </c>
      <c r="D18" s="16">
        <v>0.1</v>
      </c>
      <c r="E18" s="16">
        <f>Inputs!$B$5</f>
        <v>100</v>
      </c>
      <c r="F18" s="16">
        <f>D18*E18/Ingredients!C8*(1+Inputs!$B$9)</f>
        <v>15.000000000000002</v>
      </c>
      <c r="G18" s="16">
        <f>MAX(0,INT((Inputs!$B$7-A18)/Inputs!$B$16)+1)</f>
        <v>5</v>
      </c>
      <c r="H18" s="16">
        <f t="shared" si="0"/>
        <v>75.000000000000014</v>
      </c>
      <c r="I18" s="16">
        <f>D18*Ingredients!D8</f>
        <v>24</v>
      </c>
      <c r="J18" s="16">
        <f t="shared" si="1"/>
        <v>2400</v>
      </c>
    </row>
    <row r="19" spans="1:10" ht="36" customHeight="1">
      <c r="A19" s="1">
        <v>1</v>
      </c>
      <c r="B19" s="1" t="s">
        <v>222</v>
      </c>
      <c r="C19" s="1" t="s">
        <v>180</v>
      </c>
      <c r="D19" s="17">
        <v>0.1</v>
      </c>
      <c r="E19" s="17">
        <f>Inputs!$B$5</f>
        <v>100</v>
      </c>
      <c r="F19" s="17">
        <f>D19*E19/Ingredients!C18*(1+Inputs!$B$9)</f>
        <v>7.5000000000000009</v>
      </c>
      <c r="G19" s="17">
        <f>MAX(0,INT((Inputs!$B$7-A19)/Inputs!$B$16)+1)</f>
        <v>5</v>
      </c>
      <c r="H19" s="17">
        <f t="shared" si="0"/>
        <v>37.500000000000007</v>
      </c>
      <c r="I19" s="17">
        <f>D19*Ingredients!D18</f>
        <v>8</v>
      </c>
      <c r="J19" s="17">
        <f t="shared" si="1"/>
        <v>800</v>
      </c>
    </row>
    <row r="20" spans="1:10" ht="36" customHeight="1">
      <c r="A20" s="4">
        <v>1</v>
      </c>
      <c r="B20" s="4" t="s">
        <v>223</v>
      </c>
      <c r="C20" s="4" t="s">
        <v>188</v>
      </c>
      <c r="D20" s="16">
        <v>0.15</v>
      </c>
      <c r="E20" s="16">
        <f>Inputs!$B$4</f>
        <v>400</v>
      </c>
      <c r="F20" s="16">
        <f>D20*E20/Ingredients!C22*(1+Inputs!$B$9)</f>
        <v>96.92307692307692</v>
      </c>
      <c r="G20" s="16">
        <f>MAX(0,INT((Inputs!$B$7-A20)/Inputs!$B$16)+1)</f>
        <v>5</v>
      </c>
      <c r="H20" s="16">
        <f t="shared" si="0"/>
        <v>484.61538461538458</v>
      </c>
      <c r="I20" s="16">
        <f>D20*Ingredients!D22</f>
        <v>0.75</v>
      </c>
      <c r="J20" s="16">
        <f t="shared" si="1"/>
        <v>300</v>
      </c>
    </row>
    <row r="21" spans="1:10" ht="36" customHeight="1">
      <c r="A21" s="1">
        <v>1</v>
      </c>
      <c r="B21" s="1" t="s">
        <v>223</v>
      </c>
      <c r="C21" s="1" t="s">
        <v>190</v>
      </c>
      <c r="D21" s="17">
        <v>0.04</v>
      </c>
      <c r="E21" s="17">
        <f>Inputs!$B$4</f>
        <v>400</v>
      </c>
      <c r="F21" s="17">
        <f>D21*E21/Ingredients!C23*(1+Inputs!$B$9)</f>
        <v>16.8</v>
      </c>
      <c r="G21" s="17">
        <f>MAX(0,INT((Inputs!$B$7-A21)/Inputs!$B$16)+1)</f>
        <v>5</v>
      </c>
      <c r="H21" s="17">
        <f t="shared" si="0"/>
        <v>84</v>
      </c>
      <c r="I21" s="17">
        <f>D21*Ingredients!D23</f>
        <v>2.8000000000000003</v>
      </c>
      <c r="J21" s="17">
        <f t="shared" si="1"/>
        <v>1120</v>
      </c>
    </row>
    <row r="22" spans="1:10" ht="36" customHeight="1">
      <c r="A22" s="4">
        <v>1</v>
      </c>
      <c r="B22" s="4" t="s">
        <v>224</v>
      </c>
      <c r="C22" s="4" t="s">
        <v>192</v>
      </c>
      <c r="D22" s="16">
        <v>2.5000000000000001E-2</v>
      </c>
      <c r="E22" s="16">
        <f>Inputs!$B$4</f>
        <v>400</v>
      </c>
      <c r="F22" s="16">
        <f>D22*E22/Ingredients!C24*(1+Inputs!$B$9)</f>
        <v>10.5</v>
      </c>
      <c r="G22" s="16">
        <f>MAX(0,INT((Inputs!$B$7-A22)/Inputs!$B$16)+1)</f>
        <v>5</v>
      </c>
      <c r="H22" s="16">
        <f t="shared" si="0"/>
        <v>52.5</v>
      </c>
      <c r="I22" s="16">
        <f>D22*Ingredients!D24</f>
        <v>0</v>
      </c>
      <c r="J22" s="16">
        <f t="shared" si="1"/>
        <v>0</v>
      </c>
    </row>
    <row r="23" spans="1:10" ht="36" customHeight="1">
      <c r="A23" s="1">
        <v>1</v>
      </c>
      <c r="B23" s="1" t="s">
        <v>224</v>
      </c>
      <c r="C23" s="1" t="s">
        <v>194</v>
      </c>
      <c r="D23" s="17">
        <v>0.02</v>
      </c>
      <c r="E23" s="17">
        <f>Inputs!$B$4</f>
        <v>400</v>
      </c>
      <c r="F23" s="17">
        <f>D23*E23/Ingredients!C25*(1+Inputs!$B$9)</f>
        <v>8.4</v>
      </c>
      <c r="G23" s="17">
        <f>MAX(0,INT((Inputs!$B$7-A23)/Inputs!$B$16)+1)</f>
        <v>5</v>
      </c>
      <c r="H23" s="17">
        <f t="shared" si="0"/>
        <v>42</v>
      </c>
      <c r="I23" s="17">
        <f>D23*Ingredients!D25</f>
        <v>0</v>
      </c>
      <c r="J23" s="17">
        <f t="shared" si="1"/>
        <v>0</v>
      </c>
    </row>
    <row r="24" spans="1:10" ht="36" customHeight="1">
      <c r="A24" s="4">
        <v>1</v>
      </c>
      <c r="B24" s="4" t="s">
        <v>224</v>
      </c>
      <c r="C24" s="4" t="s">
        <v>196</v>
      </c>
      <c r="D24" s="16">
        <v>0.02</v>
      </c>
      <c r="E24" s="16">
        <f>Inputs!$B$4</f>
        <v>400</v>
      </c>
      <c r="F24" s="16">
        <f>D24*E24/Ingredients!C26*(1+Inputs!$B$9)</f>
        <v>8.4</v>
      </c>
      <c r="G24" s="16">
        <f>MAX(0,INT((Inputs!$B$7-A24)/Inputs!$B$16)+1)</f>
        <v>5</v>
      </c>
      <c r="H24" s="16">
        <f t="shared" si="0"/>
        <v>42</v>
      </c>
      <c r="I24" s="16">
        <f>D24*Ingredients!D26</f>
        <v>0</v>
      </c>
      <c r="J24" s="16">
        <f t="shared" si="1"/>
        <v>0</v>
      </c>
    </row>
    <row r="25" spans="1:10" ht="36" customHeight="1">
      <c r="A25" s="1">
        <v>1</v>
      </c>
      <c r="B25" s="1" t="s">
        <v>224</v>
      </c>
      <c r="C25" s="1" t="s">
        <v>198</v>
      </c>
      <c r="D25" s="17">
        <v>0.04</v>
      </c>
      <c r="E25" s="17">
        <f>Inputs!$B$4</f>
        <v>400</v>
      </c>
      <c r="F25" s="17">
        <f>D25*E25/Ingredients!C27*(1+Inputs!$B$9)</f>
        <v>16.8</v>
      </c>
      <c r="G25" s="17">
        <f>MAX(0,INT((Inputs!$B$7-A25)/Inputs!$B$16)+1)</f>
        <v>5</v>
      </c>
      <c r="H25" s="17">
        <f t="shared" si="0"/>
        <v>84</v>
      </c>
      <c r="I25" s="17">
        <f>D25*Ingredients!D27</f>
        <v>0</v>
      </c>
      <c r="J25" s="17">
        <f t="shared" si="1"/>
        <v>0</v>
      </c>
    </row>
    <row r="26" spans="1:10" ht="36" customHeight="1">
      <c r="A26" s="4">
        <v>1</v>
      </c>
      <c r="B26" s="4" t="s">
        <v>224</v>
      </c>
      <c r="C26" s="4" t="s">
        <v>200</v>
      </c>
      <c r="D26" s="16">
        <v>0.04</v>
      </c>
      <c r="E26" s="16">
        <f>Inputs!$B$4</f>
        <v>400</v>
      </c>
      <c r="F26" s="16">
        <f>D26*E26/Ingredients!C28*(1+Inputs!$B$9)</f>
        <v>19.764705882352942</v>
      </c>
      <c r="G26" s="16">
        <f>MAX(0,INT((Inputs!$B$7-A26)/Inputs!$B$16)+1)</f>
        <v>5</v>
      </c>
      <c r="H26" s="16">
        <f t="shared" si="0"/>
        <v>98.82352941176471</v>
      </c>
      <c r="I26" s="16">
        <f>D26*Ingredients!D28</f>
        <v>0</v>
      </c>
      <c r="J26" s="16">
        <f t="shared" si="1"/>
        <v>0</v>
      </c>
    </row>
    <row r="27" spans="1:10" ht="36" customHeight="1">
      <c r="A27" s="1">
        <v>1</v>
      </c>
      <c r="B27" s="1" t="s">
        <v>224</v>
      </c>
      <c r="C27" s="1" t="s">
        <v>202</v>
      </c>
      <c r="D27" s="17">
        <v>8.0000000000000002E-3</v>
      </c>
      <c r="E27" s="17">
        <f>Inputs!$B$4</f>
        <v>400</v>
      </c>
      <c r="F27" s="17">
        <f>D27*E27/Ingredients!C29*(1+Inputs!$B$9)</f>
        <v>3.3600000000000003</v>
      </c>
      <c r="G27" s="17">
        <f>MAX(0,INT((Inputs!$B$7-A27)/Inputs!$B$16)+1)</f>
        <v>5</v>
      </c>
      <c r="H27" s="17">
        <f t="shared" si="0"/>
        <v>16.8</v>
      </c>
      <c r="I27" s="17">
        <f>D27*Ingredients!D29</f>
        <v>0</v>
      </c>
      <c r="J27" s="17">
        <f t="shared" si="1"/>
        <v>0</v>
      </c>
    </row>
    <row r="28" spans="1:10" ht="36" customHeight="1">
      <c r="A28" s="4">
        <v>1</v>
      </c>
      <c r="B28" s="4" t="s">
        <v>224</v>
      </c>
      <c r="C28" s="4" t="s">
        <v>204</v>
      </c>
      <c r="D28" s="16">
        <v>3.0000000000000001E-3</v>
      </c>
      <c r="E28" s="16">
        <f>Inputs!$B$4</f>
        <v>400</v>
      </c>
      <c r="F28" s="16">
        <f>D28*E28/Ingredients!C30*(1+Inputs!$B$9)</f>
        <v>1.26</v>
      </c>
      <c r="G28" s="16">
        <f>MAX(0,INT((Inputs!$B$7-A28)/Inputs!$B$16)+1)</f>
        <v>5</v>
      </c>
      <c r="H28" s="16">
        <f t="shared" si="0"/>
        <v>6.3</v>
      </c>
      <c r="I28" s="16">
        <f>D28*Ingredients!D30</f>
        <v>0</v>
      </c>
      <c r="J28" s="16">
        <f t="shared" si="1"/>
        <v>0</v>
      </c>
    </row>
    <row r="29" spans="1:10" ht="36" customHeight="1">
      <c r="A29" s="1">
        <v>1</v>
      </c>
      <c r="B29" s="1" t="s">
        <v>224</v>
      </c>
      <c r="C29" s="1" t="s">
        <v>206</v>
      </c>
      <c r="D29" s="17">
        <v>1.4999999999999999E-2</v>
      </c>
      <c r="E29" s="17">
        <f>Inputs!$B$4</f>
        <v>400</v>
      </c>
      <c r="F29" s="17">
        <f>D29*E29/Ingredients!C31*(1+Inputs!$B$9)</f>
        <v>6.3000000000000007</v>
      </c>
      <c r="G29" s="17">
        <f>MAX(0,INT((Inputs!$B$7-A29)/Inputs!$B$16)+1)</f>
        <v>5</v>
      </c>
      <c r="H29" s="17">
        <f t="shared" si="0"/>
        <v>31.500000000000004</v>
      </c>
      <c r="I29" s="17">
        <f>D29*Ingredients!D31</f>
        <v>0</v>
      </c>
      <c r="J29" s="17">
        <f t="shared" si="1"/>
        <v>0</v>
      </c>
    </row>
    <row r="30" spans="1:10" ht="36" customHeight="1">
      <c r="A30" s="4">
        <v>2</v>
      </c>
      <c r="B30" s="4" t="s">
        <v>99</v>
      </c>
      <c r="C30" s="4" t="s">
        <v>167</v>
      </c>
      <c r="D30" s="16">
        <f>Inputs!$B$19</f>
        <v>2</v>
      </c>
      <c r="E30" s="16">
        <f>Inputs!$B$4</f>
        <v>400</v>
      </c>
      <c r="F30" s="16">
        <f>D30*E30/Ingredients!C12*(1+Inputs!$B$9)</f>
        <v>840</v>
      </c>
      <c r="G30" s="16">
        <f>MAX(0,INT((Inputs!$B$7-A30)/Inputs!$B$16)+1)</f>
        <v>5</v>
      </c>
      <c r="H30" s="16">
        <f t="shared" si="0"/>
        <v>4200</v>
      </c>
      <c r="I30" s="16">
        <f>D30*Ingredients!D12</f>
        <v>12.6</v>
      </c>
      <c r="J30" s="16">
        <f t="shared" si="1"/>
        <v>5040</v>
      </c>
    </row>
    <row r="31" spans="1:10" ht="36" customHeight="1">
      <c r="A31" s="1">
        <v>2</v>
      </c>
      <c r="B31" s="1" t="s">
        <v>99</v>
      </c>
      <c r="C31" s="1" t="s">
        <v>161</v>
      </c>
      <c r="D31" s="17">
        <v>0.08</v>
      </c>
      <c r="E31" s="17">
        <f>Inputs!$B$4</f>
        <v>400</v>
      </c>
      <c r="F31" s="17">
        <f>D31*E31/Ingredients!C9*(1+Inputs!$B$9)</f>
        <v>37.333333333333336</v>
      </c>
      <c r="G31" s="17">
        <f>MAX(0,INT((Inputs!$B$7-A31)/Inputs!$B$16)+1)</f>
        <v>5</v>
      </c>
      <c r="H31" s="17">
        <f t="shared" si="0"/>
        <v>186.66666666666669</v>
      </c>
      <c r="I31" s="17">
        <f>D31*Ingredients!D9</f>
        <v>9.6</v>
      </c>
      <c r="J31" s="17">
        <f t="shared" si="1"/>
        <v>3840</v>
      </c>
    </row>
    <row r="32" spans="1:10" ht="36" customHeight="1">
      <c r="A32" s="4">
        <v>2</v>
      </c>
      <c r="B32" s="4" t="s">
        <v>99</v>
      </c>
      <c r="C32" s="4" t="s">
        <v>182</v>
      </c>
      <c r="D32" s="16">
        <v>0.15</v>
      </c>
      <c r="E32" s="16">
        <f>Inputs!$B$4</f>
        <v>400</v>
      </c>
      <c r="F32" s="16">
        <f>D32*E32/Ingredients!C19*(1+Inputs!$B$9)</f>
        <v>21</v>
      </c>
      <c r="G32" s="16">
        <f>MAX(0,INT((Inputs!$B$7-A32)/Inputs!$B$16)+1)</f>
        <v>5</v>
      </c>
      <c r="H32" s="16">
        <f t="shared" si="0"/>
        <v>105</v>
      </c>
      <c r="I32" s="16">
        <f>D32*Ingredients!D19</f>
        <v>3.75</v>
      </c>
      <c r="J32" s="16">
        <f t="shared" si="1"/>
        <v>1500</v>
      </c>
    </row>
    <row r="33" spans="1:10" ht="36" customHeight="1">
      <c r="A33" s="1">
        <v>2</v>
      </c>
      <c r="B33" s="1" t="s">
        <v>99</v>
      </c>
      <c r="C33" s="1" t="s">
        <v>180</v>
      </c>
      <c r="D33" s="17">
        <v>0.1</v>
      </c>
      <c r="E33" s="17">
        <f>Inputs!$B$4</f>
        <v>400</v>
      </c>
      <c r="F33" s="17">
        <f>D33*E33/Ingredients!C18*(1+Inputs!$B$9)</f>
        <v>30.000000000000004</v>
      </c>
      <c r="G33" s="17">
        <f>MAX(0,INT((Inputs!$B$7-A33)/Inputs!$B$16)+1)</f>
        <v>5</v>
      </c>
      <c r="H33" s="17">
        <f t="shared" si="0"/>
        <v>150.00000000000003</v>
      </c>
      <c r="I33" s="17">
        <f>D33*Ingredients!D18</f>
        <v>8</v>
      </c>
      <c r="J33" s="17">
        <f t="shared" si="1"/>
        <v>3200</v>
      </c>
    </row>
    <row r="34" spans="1:10" ht="36" customHeight="1">
      <c r="A34" s="4">
        <v>2</v>
      </c>
      <c r="B34" s="4" t="s">
        <v>219</v>
      </c>
      <c r="C34" s="4" t="s">
        <v>184</v>
      </c>
      <c r="D34" s="16">
        <v>2.5000000000000001E-2</v>
      </c>
      <c r="E34" s="16">
        <f>Inputs!$B$4</f>
        <v>400</v>
      </c>
      <c r="F34" s="16">
        <f>D34*E34/Ingredients!C20*(1+Inputs!$B$9)</f>
        <v>10.5</v>
      </c>
      <c r="G34" s="16">
        <f>MAX(0,INT((Inputs!$B$7-A34)/Inputs!$B$16)+1)</f>
        <v>5</v>
      </c>
      <c r="H34" s="16">
        <f t="shared" si="0"/>
        <v>52.5</v>
      </c>
      <c r="I34" s="16">
        <f>D34*Ingredients!D20</f>
        <v>6.25</v>
      </c>
      <c r="J34" s="16">
        <f t="shared" si="1"/>
        <v>2500</v>
      </c>
    </row>
    <row r="35" spans="1:10" ht="36" customHeight="1">
      <c r="A35" s="1">
        <v>2</v>
      </c>
      <c r="B35" s="1" t="s">
        <v>220</v>
      </c>
      <c r="C35" s="1" t="s">
        <v>155</v>
      </c>
      <c r="D35" s="17">
        <f>Inputs!$B$12*(1-Inputs!$B$6)+Inputs!$B$13*Inputs!$B$6</f>
        <v>0.15</v>
      </c>
      <c r="E35" s="17">
        <f>Inputs!$B$4</f>
        <v>400</v>
      </c>
      <c r="F35" s="17">
        <f>D35*E35/Ingredients!C6*(1+Inputs!$B$9)</f>
        <v>87.500000000000014</v>
      </c>
      <c r="G35" s="17">
        <f>MAX(0,INT((Inputs!$B$7-A35)/Inputs!$B$16)+1)</f>
        <v>5</v>
      </c>
      <c r="H35" s="17">
        <f t="shared" si="0"/>
        <v>437.50000000000006</v>
      </c>
      <c r="I35" s="17">
        <f>D35*Ingredients!D6</f>
        <v>39</v>
      </c>
      <c r="J35" s="17">
        <f t="shared" si="1"/>
        <v>15600</v>
      </c>
    </row>
    <row r="36" spans="1:10" ht="36" customHeight="1">
      <c r="A36" s="4">
        <v>2</v>
      </c>
      <c r="B36" s="4" t="s">
        <v>220</v>
      </c>
      <c r="C36" s="4" t="s">
        <v>150</v>
      </c>
      <c r="D36" s="16">
        <f>Inputs!$B$14*Inputs!$B$6</f>
        <v>0.05</v>
      </c>
      <c r="E36" s="16">
        <f>Inputs!$B$4</f>
        <v>400</v>
      </c>
      <c r="F36" s="16">
        <f>D36*E36/Ingredients!C4*(1+Inputs!$B$9)</f>
        <v>42</v>
      </c>
      <c r="G36" s="16">
        <f>MAX(0,INT((Inputs!$B$7-A36)/Inputs!$B$16)+1)</f>
        <v>5</v>
      </c>
      <c r="H36" s="16">
        <f t="shared" ref="H36:H67" si="2">F36*G36</f>
        <v>210</v>
      </c>
      <c r="I36" s="16">
        <f>D36*Ingredients!D4</f>
        <v>13.5</v>
      </c>
      <c r="J36" s="16">
        <f t="shared" ref="J36:J67" si="3">I36*E36</f>
        <v>5400</v>
      </c>
    </row>
    <row r="37" spans="1:10" ht="36" customHeight="1">
      <c r="A37" s="1">
        <v>2</v>
      </c>
      <c r="B37" s="1" t="s">
        <v>220</v>
      </c>
      <c r="C37" s="1" t="s">
        <v>170</v>
      </c>
      <c r="D37" s="17">
        <f>Inputs!$B$17*Ingredients!C13</f>
        <v>0.30000000000000004</v>
      </c>
      <c r="E37" s="17">
        <f>Inputs!$B$4</f>
        <v>400</v>
      </c>
      <c r="F37" s="17">
        <f>D37*E37/Ingredients!C13*(1+Inputs!$B$9)</f>
        <v>42.000000000000007</v>
      </c>
      <c r="G37" s="17">
        <f>MAX(0,INT((Inputs!$B$7-A37)/Inputs!$B$16)+1)</f>
        <v>5</v>
      </c>
      <c r="H37" s="17">
        <f t="shared" si="2"/>
        <v>210.00000000000003</v>
      </c>
      <c r="I37" s="17">
        <f>D37*Ingredients!D13</f>
        <v>8.1000000000000014</v>
      </c>
      <c r="J37" s="17">
        <f t="shared" si="3"/>
        <v>3240.0000000000005</v>
      </c>
    </row>
    <row r="38" spans="1:10" ht="36" customHeight="1">
      <c r="A38" s="4">
        <v>2</v>
      </c>
      <c r="B38" s="4" t="s">
        <v>220</v>
      </c>
      <c r="C38" s="4" t="s">
        <v>176</v>
      </c>
      <c r="D38" s="16">
        <f>Inputs!$B$18</f>
        <v>0.2</v>
      </c>
      <c r="E38" s="16">
        <f>Inputs!$B$4</f>
        <v>400</v>
      </c>
      <c r="F38" s="16">
        <f>D38*E38/Ingredients!C16*(1+Inputs!$B$9)</f>
        <v>88.421052631578959</v>
      </c>
      <c r="G38" s="16">
        <f>MAX(0,INT((Inputs!$B$7-A38)/Inputs!$B$16)+1)</f>
        <v>5</v>
      </c>
      <c r="H38" s="16">
        <f t="shared" si="2"/>
        <v>442.1052631578948</v>
      </c>
      <c r="I38" s="16">
        <f>D38*Ingredients!D16</f>
        <v>4</v>
      </c>
      <c r="J38" s="16">
        <f t="shared" si="3"/>
        <v>1600</v>
      </c>
    </row>
    <row r="39" spans="1:10" ht="36" customHeight="1">
      <c r="A39" s="1">
        <v>2</v>
      </c>
      <c r="B39" s="1" t="s">
        <v>221</v>
      </c>
      <c r="C39" s="1" t="s">
        <v>157</v>
      </c>
      <c r="D39" s="17">
        <f>Inputs!$B$12*(1-Inputs!$B$6)+Inputs!$B$13*Inputs!$B$6</f>
        <v>0.15</v>
      </c>
      <c r="E39" s="17">
        <f>Inputs!$B$4</f>
        <v>400</v>
      </c>
      <c r="F39" s="17">
        <f>D39*E39/Ingredients!C7*(1+Inputs!$B$9)</f>
        <v>78.75</v>
      </c>
      <c r="G39" s="17">
        <f>MAX(0,INT((Inputs!$B$7-A39)/Inputs!$B$16)+1)</f>
        <v>5</v>
      </c>
      <c r="H39" s="17">
        <f t="shared" si="2"/>
        <v>393.75</v>
      </c>
      <c r="I39" s="17">
        <f>D39*Ingredients!D7</f>
        <v>36</v>
      </c>
      <c r="J39" s="17">
        <f t="shared" si="3"/>
        <v>14400</v>
      </c>
    </row>
    <row r="40" spans="1:10" ht="36" customHeight="1">
      <c r="A40" s="4">
        <v>2</v>
      </c>
      <c r="B40" s="4" t="s">
        <v>221</v>
      </c>
      <c r="C40" s="4" t="s">
        <v>163</v>
      </c>
      <c r="D40" s="16">
        <f>Inputs!$B$14*Inputs!$B$6</f>
        <v>0.05</v>
      </c>
      <c r="E40" s="16">
        <f>Inputs!$B$4</f>
        <v>400</v>
      </c>
      <c r="F40" s="16">
        <f>D40*E40/Ingredients!C10*(1+Inputs!$B$9)</f>
        <v>22.10526315789474</v>
      </c>
      <c r="G40" s="16">
        <f>MAX(0,INT((Inputs!$B$7-A40)/Inputs!$B$16)+1)</f>
        <v>5</v>
      </c>
      <c r="H40" s="16">
        <f t="shared" si="2"/>
        <v>110.5263157894737</v>
      </c>
      <c r="I40" s="16">
        <f>D40*Ingredients!D10</f>
        <v>5.5</v>
      </c>
      <c r="J40" s="16">
        <f t="shared" si="3"/>
        <v>2200</v>
      </c>
    </row>
    <row r="41" spans="1:10" ht="36" customHeight="1">
      <c r="A41" s="1">
        <v>2</v>
      </c>
      <c r="B41" s="1" t="s">
        <v>221</v>
      </c>
      <c r="C41" s="1" t="s">
        <v>170</v>
      </c>
      <c r="D41" s="17">
        <f>Inputs!$B$17*Ingredients!C13</f>
        <v>0.30000000000000004</v>
      </c>
      <c r="E41" s="17">
        <f>Inputs!$B$4</f>
        <v>400</v>
      </c>
      <c r="F41" s="17">
        <f>D41*E41/Ingredients!C13*(1+Inputs!$B$9)</f>
        <v>42.000000000000007</v>
      </c>
      <c r="G41" s="17">
        <f>MAX(0,INT((Inputs!$B$7-A41)/Inputs!$B$16)+1)</f>
        <v>5</v>
      </c>
      <c r="H41" s="17">
        <f t="shared" si="2"/>
        <v>210.00000000000003</v>
      </c>
      <c r="I41" s="17">
        <f>D41*Ingredients!D13</f>
        <v>8.1000000000000014</v>
      </c>
      <c r="J41" s="17">
        <f t="shared" si="3"/>
        <v>3240.0000000000005</v>
      </c>
    </row>
    <row r="42" spans="1:10" ht="36" customHeight="1">
      <c r="A42" s="4">
        <v>2</v>
      </c>
      <c r="B42" s="4" t="s">
        <v>221</v>
      </c>
      <c r="C42" s="4" t="s">
        <v>176</v>
      </c>
      <c r="D42" s="16">
        <f>Inputs!$B$18</f>
        <v>0.2</v>
      </c>
      <c r="E42" s="16">
        <f>Inputs!$B$4</f>
        <v>400</v>
      </c>
      <c r="F42" s="16">
        <f>D42*E42/Ingredients!C16*(1+Inputs!$B$9)</f>
        <v>88.421052631578959</v>
      </c>
      <c r="G42" s="16">
        <f>MAX(0,INT((Inputs!$B$7-A42)/Inputs!$B$16)+1)</f>
        <v>5</v>
      </c>
      <c r="H42" s="16">
        <f t="shared" si="2"/>
        <v>442.1052631578948</v>
      </c>
      <c r="I42" s="16">
        <f>D42*Ingredients!D16</f>
        <v>4</v>
      </c>
      <c r="J42" s="16">
        <f t="shared" si="3"/>
        <v>1600</v>
      </c>
    </row>
    <row r="43" spans="1:10" ht="36" customHeight="1">
      <c r="A43" s="1">
        <v>2</v>
      </c>
      <c r="B43" s="1" t="s">
        <v>221</v>
      </c>
      <c r="C43" s="1" t="s">
        <v>172</v>
      </c>
      <c r="D43" s="17">
        <v>0.15</v>
      </c>
      <c r="E43" s="17">
        <f>Inputs!$B$4</f>
        <v>400</v>
      </c>
      <c r="F43" s="17">
        <f>D43*E43/Ingredients!C14*(1+Inputs!$B$9)</f>
        <v>74.117647058823536</v>
      </c>
      <c r="G43" s="17">
        <f>MAX(0,INT((Inputs!$B$7-A43)/Inputs!$B$16)+1)</f>
        <v>5</v>
      </c>
      <c r="H43" s="17">
        <f t="shared" si="2"/>
        <v>370.58823529411768</v>
      </c>
      <c r="I43" s="17">
        <f>D43*Ingredients!D14</f>
        <v>1.5</v>
      </c>
      <c r="J43" s="17">
        <f t="shared" si="3"/>
        <v>600</v>
      </c>
    </row>
    <row r="44" spans="1:10" ht="36" customHeight="1">
      <c r="A44" s="4">
        <v>2</v>
      </c>
      <c r="B44" s="4" t="s">
        <v>222</v>
      </c>
      <c r="C44" s="4" t="s">
        <v>150</v>
      </c>
      <c r="D44" s="16">
        <v>0.1</v>
      </c>
      <c r="E44" s="16">
        <f>Inputs!$B$5</f>
        <v>100</v>
      </c>
      <c r="F44" s="16">
        <f>D44*E44/Ingredients!C4*(1+Inputs!$B$9)</f>
        <v>21</v>
      </c>
      <c r="G44" s="16">
        <f>MAX(0,INT((Inputs!$B$7-A44)/Inputs!$B$16)+1)</f>
        <v>5</v>
      </c>
      <c r="H44" s="16">
        <f t="shared" si="2"/>
        <v>105</v>
      </c>
      <c r="I44" s="16">
        <f>D44*Ingredients!D4</f>
        <v>27</v>
      </c>
      <c r="J44" s="16">
        <f t="shared" si="3"/>
        <v>2700</v>
      </c>
    </row>
    <row r="45" spans="1:10" ht="36" customHeight="1">
      <c r="A45" s="1">
        <v>2</v>
      </c>
      <c r="B45" s="1" t="s">
        <v>222</v>
      </c>
      <c r="C45" s="1" t="s">
        <v>180</v>
      </c>
      <c r="D45" s="17">
        <v>0.1</v>
      </c>
      <c r="E45" s="17">
        <f>Inputs!$B$5</f>
        <v>100</v>
      </c>
      <c r="F45" s="17">
        <f>D45*E45/Ingredients!C18*(1+Inputs!$B$9)</f>
        <v>7.5000000000000009</v>
      </c>
      <c r="G45" s="17">
        <f>MAX(0,INT((Inputs!$B$7-A45)/Inputs!$B$16)+1)</f>
        <v>5</v>
      </c>
      <c r="H45" s="17">
        <f t="shared" si="2"/>
        <v>37.500000000000007</v>
      </c>
      <c r="I45" s="17">
        <f>D45*Ingredients!D18</f>
        <v>8</v>
      </c>
      <c r="J45" s="17">
        <f t="shared" si="3"/>
        <v>800</v>
      </c>
    </row>
    <row r="46" spans="1:10" ht="36" customHeight="1">
      <c r="A46" s="4">
        <v>2</v>
      </c>
      <c r="B46" s="4" t="s">
        <v>223</v>
      </c>
      <c r="C46" s="4" t="s">
        <v>188</v>
      </c>
      <c r="D46" s="16">
        <v>0.15</v>
      </c>
      <c r="E46" s="16">
        <f>Inputs!$B$4</f>
        <v>400</v>
      </c>
      <c r="F46" s="16">
        <f>D46*E46/Ingredients!C22*(1+Inputs!$B$9)</f>
        <v>96.92307692307692</v>
      </c>
      <c r="G46" s="16">
        <f>MAX(0,INT((Inputs!$B$7-A46)/Inputs!$B$16)+1)</f>
        <v>5</v>
      </c>
      <c r="H46" s="16">
        <f t="shared" si="2"/>
        <v>484.61538461538458</v>
      </c>
      <c r="I46" s="16">
        <f>D46*Ingredients!D22</f>
        <v>0.75</v>
      </c>
      <c r="J46" s="16">
        <f t="shared" si="3"/>
        <v>300</v>
      </c>
    </row>
    <row r="47" spans="1:10" ht="36" customHeight="1">
      <c r="A47" s="1">
        <v>2</v>
      </c>
      <c r="B47" s="1" t="s">
        <v>223</v>
      </c>
      <c r="C47" s="1" t="s">
        <v>190</v>
      </c>
      <c r="D47" s="17">
        <v>0.04</v>
      </c>
      <c r="E47" s="17">
        <f>Inputs!$B$4</f>
        <v>400</v>
      </c>
      <c r="F47" s="17">
        <f>D47*E47/Ingredients!C23*(1+Inputs!$B$9)</f>
        <v>16.8</v>
      </c>
      <c r="G47" s="17">
        <f>MAX(0,INT((Inputs!$B$7-A47)/Inputs!$B$16)+1)</f>
        <v>5</v>
      </c>
      <c r="H47" s="17">
        <f t="shared" si="2"/>
        <v>84</v>
      </c>
      <c r="I47" s="17">
        <f>D47*Ingredients!D23</f>
        <v>2.8000000000000003</v>
      </c>
      <c r="J47" s="17">
        <f t="shared" si="3"/>
        <v>1120</v>
      </c>
    </row>
    <row r="48" spans="1:10" ht="36" customHeight="1">
      <c r="A48" s="4">
        <v>2</v>
      </c>
      <c r="B48" s="4" t="s">
        <v>224</v>
      </c>
      <c r="C48" s="4" t="s">
        <v>192</v>
      </c>
      <c r="D48" s="16">
        <v>2.5000000000000001E-2</v>
      </c>
      <c r="E48" s="16">
        <f>Inputs!$B$4</f>
        <v>400</v>
      </c>
      <c r="F48" s="16">
        <f>D48*E48/Ingredients!C24*(1+Inputs!$B$9)</f>
        <v>10.5</v>
      </c>
      <c r="G48" s="16">
        <f>MAX(0,INT((Inputs!$B$7-A48)/Inputs!$B$16)+1)</f>
        <v>5</v>
      </c>
      <c r="H48" s="16">
        <f t="shared" si="2"/>
        <v>52.5</v>
      </c>
      <c r="I48" s="16">
        <f>D48*Ingredients!D24</f>
        <v>0</v>
      </c>
      <c r="J48" s="16">
        <f t="shared" si="3"/>
        <v>0</v>
      </c>
    </row>
    <row r="49" spans="1:10" ht="36" customHeight="1">
      <c r="A49" s="1">
        <v>2</v>
      </c>
      <c r="B49" s="1" t="s">
        <v>224</v>
      </c>
      <c r="C49" s="1" t="s">
        <v>194</v>
      </c>
      <c r="D49" s="17">
        <v>0.02</v>
      </c>
      <c r="E49" s="17">
        <f>Inputs!$B$4</f>
        <v>400</v>
      </c>
      <c r="F49" s="17">
        <f>D49*E49/Ingredients!C25*(1+Inputs!$B$9)</f>
        <v>8.4</v>
      </c>
      <c r="G49" s="17">
        <f>MAX(0,INT((Inputs!$B$7-A49)/Inputs!$B$16)+1)</f>
        <v>5</v>
      </c>
      <c r="H49" s="17">
        <f t="shared" si="2"/>
        <v>42</v>
      </c>
      <c r="I49" s="17">
        <f>D49*Ingredients!D25</f>
        <v>0</v>
      </c>
      <c r="J49" s="17">
        <f t="shared" si="3"/>
        <v>0</v>
      </c>
    </row>
    <row r="50" spans="1:10" ht="36" customHeight="1">
      <c r="A50" s="4">
        <v>2</v>
      </c>
      <c r="B50" s="4" t="s">
        <v>224</v>
      </c>
      <c r="C50" s="4" t="s">
        <v>196</v>
      </c>
      <c r="D50" s="16">
        <v>0.02</v>
      </c>
      <c r="E50" s="16">
        <f>Inputs!$B$4</f>
        <v>400</v>
      </c>
      <c r="F50" s="16">
        <f>D50*E50/Ingredients!C26*(1+Inputs!$B$9)</f>
        <v>8.4</v>
      </c>
      <c r="G50" s="16">
        <f>MAX(0,INT((Inputs!$B$7-A50)/Inputs!$B$16)+1)</f>
        <v>5</v>
      </c>
      <c r="H50" s="16">
        <f t="shared" si="2"/>
        <v>42</v>
      </c>
      <c r="I50" s="16">
        <f>D50*Ingredients!D26</f>
        <v>0</v>
      </c>
      <c r="J50" s="16">
        <f t="shared" si="3"/>
        <v>0</v>
      </c>
    </row>
    <row r="51" spans="1:10" ht="36" customHeight="1">
      <c r="A51" s="1">
        <v>2</v>
      </c>
      <c r="B51" s="1" t="s">
        <v>224</v>
      </c>
      <c r="C51" s="1" t="s">
        <v>198</v>
      </c>
      <c r="D51" s="17">
        <v>0.04</v>
      </c>
      <c r="E51" s="17">
        <f>Inputs!$B$4</f>
        <v>400</v>
      </c>
      <c r="F51" s="17">
        <f>D51*E51/Ingredients!C27*(1+Inputs!$B$9)</f>
        <v>16.8</v>
      </c>
      <c r="G51" s="17">
        <f>MAX(0,INT((Inputs!$B$7-A51)/Inputs!$B$16)+1)</f>
        <v>5</v>
      </c>
      <c r="H51" s="17">
        <f t="shared" si="2"/>
        <v>84</v>
      </c>
      <c r="I51" s="17">
        <f>D51*Ingredients!D27</f>
        <v>0</v>
      </c>
      <c r="J51" s="17">
        <f t="shared" si="3"/>
        <v>0</v>
      </c>
    </row>
    <row r="52" spans="1:10" ht="36" customHeight="1">
      <c r="A52" s="4">
        <v>2</v>
      </c>
      <c r="B52" s="4" t="s">
        <v>224</v>
      </c>
      <c r="C52" s="4" t="s">
        <v>200</v>
      </c>
      <c r="D52" s="16">
        <v>0.04</v>
      </c>
      <c r="E52" s="16">
        <f>Inputs!$B$4</f>
        <v>400</v>
      </c>
      <c r="F52" s="16">
        <f>D52*E52/Ingredients!C28*(1+Inputs!$B$9)</f>
        <v>19.764705882352942</v>
      </c>
      <c r="G52" s="16">
        <f>MAX(0,INT((Inputs!$B$7-A52)/Inputs!$B$16)+1)</f>
        <v>5</v>
      </c>
      <c r="H52" s="16">
        <f t="shared" si="2"/>
        <v>98.82352941176471</v>
      </c>
      <c r="I52" s="16">
        <f>D52*Ingredients!D28</f>
        <v>0</v>
      </c>
      <c r="J52" s="16">
        <f t="shared" si="3"/>
        <v>0</v>
      </c>
    </row>
    <row r="53" spans="1:10" ht="36" customHeight="1">
      <c r="A53" s="1">
        <v>2</v>
      </c>
      <c r="B53" s="1" t="s">
        <v>224</v>
      </c>
      <c r="C53" s="1" t="s">
        <v>202</v>
      </c>
      <c r="D53" s="17">
        <v>8.0000000000000002E-3</v>
      </c>
      <c r="E53" s="17">
        <f>Inputs!$B$4</f>
        <v>400</v>
      </c>
      <c r="F53" s="17">
        <f>D53*E53/Ingredients!C29*(1+Inputs!$B$9)</f>
        <v>3.3600000000000003</v>
      </c>
      <c r="G53" s="17">
        <f>MAX(0,INT((Inputs!$B$7-A53)/Inputs!$B$16)+1)</f>
        <v>5</v>
      </c>
      <c r="H53" s="17">
        <f t="shared" si="2"/>
        <v>16.8</v>
      </c>
      <c r="I53" s="17">
        <f>D53*Ingredients!D29</f>
        <v>0</v>
      </c>
      <c r="J53" s="17">
        <f t="shared" si="3"/>
        <v>0</v>
      </c>
    </row>
    <row r="54" spans="1:10" ht="36" customHeight="1">
      <c r="A54" s="4">
        <v>2</v>
      </c>
      <c r="B54" s="4" t="s">
        <v>224</v>
      </c>
      <c r="C54" s="4" t="s">
        <v>204</v>
      </c>
      <c r="D54" s="16">
        <v>3.0000000000000001E-3</v>
      </c>
      <c r="E54" s="16">
        <f>Inputs!$B$4</f>
        <v>400</v>
      </c>
      <c r="F54" s="16">
        <f>D54*E54/Ingredients!C30*(1+Inputs!$B$9)</f>
        <v>1.26</v>
      </c>
      <c r="G54" s="16">
        <f>MAX(0,INT((Inputs!$B$7-A54)/Inputs!$B$16)+1)</f>
        <v>5</v>
      </c>
      <c r="H54" s="16">
        <f t="shared" si="2"/>
        <v>6.3</v>
      </c>
      <c r="I54" s="16">
        <f>D54*Ingredients!D30</f>
        <v>0</v>
      </c>
      <c r="J54" s="16">
        <f t="shared" si="3"/>
        <v>0</v>
      </c>
    </row>
    <row r="55" spans="1:10" ht="36" customHeight="1">
      <c r="A55" s="1">
        <v>2</v>
      </c>
      <c r="B55" s="1" t="s">
        <v>224</v>
      </c>
      <c r="C55" s="1" t="s">
        <v>206</v>
      </c>
      <c r="D55" s="17">
        <v>1.4999999999999999E-2</v>
      </c>
      <c r="E55" s="17">
        <f>Inputs!$B$4</f>
        <v>400</v>
      </c>
      <c r="F55" s="17">
        <f>D55*E55/Ingredients!C31*(1+Inputs!$B$9)</f>
        <v>6.3000000000000007</v>
      </c>
      <c r="G55" s="17">
        <f>MAX(0,INT((Inputs!$B$7-A55)/Inputs!$B$16)+1)</f>
        <v>5</v>
      </c>
      <c r="H55" s="17">
        <f t="shared" si="2"/>
        <v>31.500000000000004</v>
      </c>
      <c r="I55" s="17">
        <f>D55*Ingredients!D31</f>
        <v>0</v>
      </c>
      <c r="J55" s="17">
        <f t="shared" si="3"/>
        <v>0</v>
      </c>
    </row>
    <row r="56" spans="1:10" ht="36" customHeight="1">
      <c r="A56" s="4">
        <v>3</v>
      </c>
      <c r="B56" s="4" t="s">
        <v>99</v>
      </c>
      <c r="C56" s="4" t="s">
        <v>167</v>
      </c>
      <c r="D56" s="16">
        <f>Inputs!$B$19</f>
        <v>2</v>
      </c>
      <c r="E56" s="16">
        <f>Inputs!$B$4</f>
        <v>400</v>
      </c>
      <c r="F56" s="16">
        <f>D56*E56/Ingredients!C12*(1+Inputs!$B$9)</f>
        <v>840</v>
      </c>
      <c r="G56" s="16">
        <f>MAX(0,INT((Inputs!$B$7-A56)/Inputs!$B$16)+1)</f>
        <v>4</v>
      </c>
      <c r="H56" s="16">
        <f t="shared" si="2"/>
        <v>3360</v>
      </c>
      <c r="I56" s="16">
        <f>D56*Ingredients!D12</f>
        <v>12.6</v>
      </c>
      <c r="J56" s="16">
        <f t="shared" si="3"/>
        <v>5040</v>
      </c>
    </row>
    <row r="57" spans="1:10" ht="36" customHeight="1">
      <c r="A57" s="1">
        <v>3</v>
      </c>
      <c r="B57" s="1" t="s">
        <v>99</v>
      </c>
      <c r="C57" s="1" t="s">
        <v>165</v>
      </c>
      <c r="D57" s="17">
        <v>0.1</v>
      </c>
      <c r="E57" s="17">
        <f>Inputs!$B$4</f>
        <v>400</v>
      </c>
      <c r="F57" s="17">
        <f>D57*E57/Ingredients!C11*(1+Inputs!$B$9)</f>
        <v>42</v>
      </c>
      <c r="G57" s="17">
        <f>MAX(0,INT((Inputs!$B$7-A57)/Inputs!$B$16)+1)</f>
        <v>4</v>
      </c>
      <c r="H57" s="17">
        <f t="shared" si="2"/>
        <v>168</v>
      </c>
      <c r="I57" s="17">
        <f>D57*Ingredients!D11</f>
        <v>4.5</v>
      </c>
      <c r="J57" s="17">
        <f t="shared" si="3"/>
        <v>1800</v>
      </c>
    </row>
    <row r="58" spans="1:10" ht="36" customHeight="1">
      <c r="A58" s="4">
        <v>3</v>
      </c>
      <c r="B58" s="4" t="s">
        <v>99</v>
      </c>
      <c r="C58" s="4" t="s">
        <v>182</v>
      </c>
      <c r="D58" s="16">
        <v>0.15</v>
      </c>
      <c r="E58" s="16">
        <f>Inputs!$B$4</f>
        <v>400</v>
      </c>
      <c r="F58" s="16">
        <f>D58*E58/Ingredients!C19*(1+Inputs!$B$9)</f>
        <v>21</v>
      </c>
      <c r="G58" s="16">
        <f>MAX(0,INT((Inputs!$B$7-A58)/Inputs!$B$16)+1)</f>
        <v>4</v>
      </c>
      <c r="H58" s="16">
        <f t="shared" si="2"/>
        <v>84</v>
      </c>
      <c r="I58" s="16">
        <f>D58*Ingredients!D19</f>
        <v>3.75</v>
      </c>
      <c r="J58" s="16">
        <f t="shared" si="3"/>
        <v>1500</v>
      </c>
    </row>
    <row r="59" spans="1:10" ht="36" customHeight="1">
      <c r="A59" s="1">
        <v>3</v>
      </c>
      <c r="B59" s="1" t="s">
        <v>99</v>
      </c>
      <c r="C59" s="1" t="s">
        <v>180</v>
      </c>
      <c r="D59" s="17">
        <v>0.1</v>
      </c>
      <c r="E59" s="17">
        <f>Inputs!$B$4</f>
        <v>400</v>
      </c>
      <c r="F59" s="17">
        <f>D59*E59/Ingredients!C18*(1+Inputs!$B$9)</f>
        <v>30.000000000000004</v>
      </c>
      <c r="G59" s="17">
        <f>MAX(0,INT((Inputs!$B$7-A59)/Inputs!$B$16)+1)</f>
        <v>4</v>
      </c>
      <c r="H59" s="17">
        <f t="shared" si="2"/>
        <v>120.00000000000001</v>
      </c>
      <c r="I59" s="17">
        <f>D59*Ingredients!D18</f>
        <v>8</v>
      </c>
      <c r="J59" s="17">
        <f t="shared" si="3"/>
        <v>3200</v>
      </c>
    </row>
    <row r="60" spans="1:10" ht="36" customHeight="1">
      <c r="A60" s="4">
        <v>3</v>
      </c>
      <c r="B60" s="4" t="s">
        <v>219</v>
      </c>
      <c r="C60" s="4" t="s">
        <v>184</v>
      </c>
      <c r="D60" s="16">
        <v>2.5000000000000001E-2</v>
      </c>
      <c r="E60" s="16">
        <f>Inputs!$B$4</f>
        <v>400</v>
      </c>
      <c r="F60" s="16">
        <f>D60*E60/Ingredients!C20*(1+Inputs!$B$9)</f>
        <v>10.5</v>
      </c>
      <c r="G60" s="16">
        <f>MAX(0,INT((Inputs!$B$7-A60)/Inputs!$B$16)+1)</f>
        <v>4</v>
      </c>
      <c r="H60" s="16">
        <f t="shared" si="2"/>
        <v>42</v>
      </c>
      <c r="I60" s="16">
        <f>D60*Ingredients!D20</f>
        <v>6.25</v>
      </c>
      <c r="J60" s="16">
        <f t="shared" si="3"/>
        <v>2500</v>
      </c>
    </row>
    <row r="61" spans="1:10" ht="36" customHeight="1">
      <c r="A61" s="1">
        <v>3</v>
      </c>
      <c r="B61" s="1" t="s">
        <v>220</v>
      </c>
      <c r="C61" s="1" t="s">
        <v>153</v>
      </c>
      <c r="D61" s="17">
        <f>Inputs!$B$12*(1-Inputs!$B$6)+Inputs!$B$13*Inputs!$B$6</f>
        <v>0.15</v>
      </c>
      <c r="E61" s="17">
        <f>Inputs!$B$4</f>
        <v>400</v>
      </c>
      <c r="F61" s="17">
        <f>D61*E61/Ingredients!C5*(1+Inputs!$B$9)</f>
        <v>87.500000000000014</v>
      </c>
      <c r="G61" s="17">
        <f>MAX(0,INT((Inputs!$B$7-A61)/Inputs!$B$16)+1)</f>
        <v>4</v>
      </c>
      <c r="H61" s="17">
        <f t="shared" si="2"/>
        <v>350.00000000000006</v>
      </c>
      <c r="I61" s="17">
        <f>D61*Ingredients!D5</f>
        <v>40.5</v>
      </c>
      <c r="J61" s="17">
        <f t="shared" si="3"/>
        <v>16200</v>
      </c>
    </row>
    <row r="62" spans="1:10" ht="36" customHeight="1">
      <c r="A62" s="4">
        <v>3</v>
      </c>
      <c r="B62" s="4" t="s">
        <v>220</v>
      </c>
      <c r="C62" s="4" t="s">
        <v>165</v>
      </c>
      <c r="D62" s="16">
        <f>Inputs!$B$14*Inputs!$B$6</f>
        <v>0.05</v>
      </c>
      <c r="E62" s="16">
        <f>Inputs!$B$4</f>
        <v>400</v>
      </c>
      <c r="F62" s="16">
        <f>D62*E62/Ingredients!C11*(1+Inputs!$B$9)</f>
        <v>21</v>
      </c>
      <c r="G62" s="16">
        <f>MAX(0,INT((Inputs!$B$7-A62)/Inputs!$B$16)+1)</f>
        <v>4</v>
      </c>
      <c r="H62" s="16">
        <f t="shared" si="2"/>
        <v>84</v>
      </c>
      <c r="I62" s="16">
        <f>D62*Ingredients!D11</f>
        <v>2.25</v>
      </c>
      <c r="J62" s="16">
        <f t="shared" si="3"/>
        <v>900</v>
      </c>
    </row>
    <row r="63" spans="1:10" ht="36" customHeight="1">
      <c r="A63" s="1">
        <v>3</v>
      </c>
      <c r="B63" s="1" t="s">
        <v>220</v>
      </c>
      <c r="C63" s="1" t="s">
        <v>170</v>
      </c>
      <c r="D63" s="17">
        <v>0.15</v>
      </c>
      <c r="E63" s="17">
        <f>Inputs!$B$4</f>
        <v>400</v>
      </c>
      <c r="F63" s="17">
        <f>D63*E63/Ingredients!C13*(1+Inputs!$B$9)</f>
        <v>21</v>
      </c>
      <c r="G63" s="17">
        <f>MAX(0,INT((Inputs!$B$7-A63)/Inputs!$B$16)+1)</f>
        <v>4</v>
      </c>
      <c r="H63" s="17">
        <f t="shared" si="2"/>
        <v>84</v>
      </c>
      <c r="I63" s="17">
        <f>D63*Ingredients!D13</f>
        <v>4.05</v>
      </c>
      <c r="J63" s="17">
        <f t="shared" si="3"/>
        <v>1620</v>
      </c>
    </row>
    <row r="64" spans="1:10" ht="36" customHeight="1">
      <c r="A64" s="4">
        <v>3</v>
      </c>
      <c r="B64" s="4" t="s">
        <v>220</v>
      </c>
      <c r="C64" s="4" t="s">
        <v>176</v>
      </c>
      <c r="D64" s="16">
        <f>Inputs!$B$18</f>
        <v>0.2</v>
      </c>
      <c r="E64" s="16">
        <f>Inputs!$B$4</f>
        <v>400</v>
      </c>
      <c r="F64" s="16">
        <f>D64*E64/Ingredients!C16*(1+Inputs!$B$9)</f>
        <v>88.421052631578959</v>
      </c>
      <c r="G64" s="16">
        <f>MAX(0,INT((Inputs!$B$7-A64)/Inputs!$B$16)+1)</f>
        <v>4</v>
      </c>
      <c r="H64" s="16">
        <f t="shared" si="2"/>
        <v>353.68421052631584</v>
      </c>
      <c r="I64" s="16">
        <f>D64*Ingredients!D16</f>
        <v>4</v>
      </c>
      <c r="J64" s="16">
        <f t="shared" si="3"/>
        <v>1600</v>
      </c>
    </row>
    <row r="65" spans="1:10" ht="36" customHeight="1">
      <c r="A65" s="1">
        <v>3</v>
      </c>
      <c r="B65" s="1" t="s">
        <v>220</v>
      </c>
      <c r="C65" s="1" t="s">
        <v>174</v>
      </c>
      <c r="D65" s="17">
        <v>0.2</v>
      </c>
      <c r="E65" s="17">
        <f>Inputs!$B$4</f>
        <v>400</v>
      </c>
      <c r="F65" s="17">
        <f>D65*E65/Ingredients!C15*(1+Inputs!$B$9)</f>
        <v>33.6</v>
      </c>
      <c r="G65" s="17">
        <f>MAX(0,INT((Inputs!$B$7-A65)/Inputs!$B$16)+1)</f>
        <v>4</v>
      </c>
      <c r="H65" s="17">
        <f t="shared" si="2"/>
        <v>134.4</v>
      </c>
      <c r="I65" s="17">
        <f>D65*Ingredients!D15</f>
        <v>10</v>
      </c>
      <c r="J65" s="17">
        <f t="shared" si="3"/>
        <v>4000</v>
      </c>
    </row>
    <row r="66" spans="1:10" ht="36" customHeight="1">
      <c r="A66" s="4">
        <v>3</v>
      </c>
      <c r="B66" s="4" t="s">
        <v>221</v>
      </c>
      <c r="C66" s="4" t="s">
        <v>150</v>
      </c>
      <c r="D66" s="16">
        <f>Inputs!$B$12*(1-Inputs!$B$6)+Inputs!$B$13*Inputs!$B$6</f>
        <v>0.15</v>
      </c>
      <c r="E66" s="16">
        <f>Inputs!$B$4</f>
        <v>400</v>
      </c>
      <c r="F66" s="16">
        <f>D66*E66/Ingredients!C4*(1+Inputs!$B$9)</f>
        <v>126</v>
      </c>
      <c r="G66" s="16">
        <f>MAX(0,INT((Inputs!$B$7-A66)/Inputs!$B$16)+1)</f>
        <v>4</v>
      </c>
      <c r="H66" s="16">
        <f t="shared" si="2"/>
        <v>504</v>
      </c>
      <c r="I66" s="16">
        <f>D66*Ingredients!D4</f>
        <v>40.5</v>
      </c>
      <c r="J66" s="16">
        <f t="shared" si="3"/>
        <v>16200</v>
      </c>
    </row>
    <row r="67" spans="1:10" ht="36" customHeight="1">
      <c r="A67" s="1">
        <v>3</v>
      </c>
      <c r="B67" s="1" t="s">
        <v>221</v>
      </c>
      <c r="C67" s="1" t="s">
        <v>155</v>
      </c>
      <c r="D67" s="17">
        <f>Inputs!$B$14*Inputs!$B$6</f>
        <v>0.05</v>
      </c>
      <c r="E67" s="17">
        <f>Inputs!$B$4</f>
        <v>400</v>
      </c>
      <c r="F67" s="17">
        <f>D67*E67/Ingredients!C6*(1+Inputs!$B$9)</f>
        <v>29.166666666666668</v>
      </c>
      <c r="G67" s="17">
        <f>MAX(0,INT((Inputs!$B$7-A67)/Inputs!$B$16)+1)</f>
        <v>4</v>
      </c>
      <c r="H67" s="17">
        <f t="shared" si="2"/>
        <v>116.66666666666667</v>
      </c>
      <c r="I67" s="17">
        <f>D67*Ingredients!D6</f>
        <v>13</v>
      </c>
      <c r="J67" s="17">
        <f t="shared" si="3"/>
        <v>5200</v>
      </c>
    </row>
    <row r="68" spans="1:10" ht="36" customHeight="1">
      <c r="A68" s="4">
        <v>3</v>
      </c>
      <c r="B68" s="4" t="s">
        <v>221</v>
      </c>
      <c r="C68" s="4" t="s">
        <v>170</v>
      </c>
      <c r="D68" s="16">
        <f>Inputs!$B$17*Ingredients!C13</f>
        <v>0.30000000000000004</v>
      </c>
      <c r="E68" s="16">
        <f>Inputs!$B$4</f>
        <v>400</v>
      </c>
      <c r="F68" s="16">
        <f>D68*E68/Ingredients!C13*(1+Inputs!$B$9)</f>
        <v>42.000000000000007</v>
      </c>
      <c r="G68" s="16">
        <f>MAX(0,INT((Inputs!$B$7-A68)/Inputs!$B$16)+1)</f>
        <v>4</v>
      </c>
      <c r="H68" s="16">
        <f t="shared" ref="H68:H99" si="4">F68*G68</f>
        <v>168.00000000000003</v>
      </c>
      <c r="I68" s="16">
        <f>D68*Ingredients!D13</f>
        <v>8.1000000000000014</v>
      </c>
      <c r="J68" s="16">
        <f t="shared" ref="J68:J99" si="5">I68*E68</f>
        <v>3240.0000000000005</v>
      </c>
    </row>
    <row r="69" spans="1:10" ht="36" customHeight="1">
      <c r="A69" s="1">
        <v>3</v>
      </c>
      <c r="B69" s="1" t="s">
        <v>221</v>
      </c>
      <c r="C69" s="1" t="s">
        <v>176</v>
      </c>
      <c r="D69" s="17">
        <f>Inputs!$B$18</f>
        <v>0.2</v>
      </c>
      <c r="E69" s="17">
        <f>Inputs!$B$4</f>
        <v>400</v>
      </c>
      <c r="F69" s="17">
        <f>D69*E69/Ingredients!C16*(1+Inputs!$B$9)</f>
        <v>88.421052631578959</v>
      </c>
      <c r="G69" s="17">
        <f>MAX(0,INT((Inputs!$B$7-A69)/Inputs!$B$16)+1)</f>
        <v>4</v>
      </c>
      <c r="H69" s="17">
        <f t="shared" si="4"/>
        <v>353.68421052631584</v>
      </c>
      <c r="I69" s="17">
        <f>D69*Ingredients!D16</f>
        <v>4</v>
      </c>
      <c r="J69" s="17">
        <f t="shared" si="5"/>
        <v>1600</v>
      </c>
    </row>
    <row r="70" spans="1:10" ht="36" customHeight="1">
      <c r="A70" s="4">
        <v>3</v>
      </c>
      <c r="B70" s="4" t="s">
        <v>221</v>
      </c>
      <c r="C70" s="4" t="s">
        <v>172</v>
      </c>
      <c r="D70" s="16">
        <v>0.15</v>
      </c>
      <c r="E70" s="16">
        <f>Inputs!$B$4</f>
        <v>400</v>
      </c>
      <c r="F70" s="16">
        <f>D70*E70/Ingredients!C14*(1+Inputs!$B$9)</f>
        <v>74.117647058823536</v>
      </c>
      <c r="G70" s="16">
        <f>MAX(0,INT((Inputs!$B$7-A70)/Inputs!$B$16)+1)</f>
        <v>4</v>
      </c>
      <c r="H70" s="16">
        <f t="shared" si="4"/>
        <v>296.47058823529414</v>
      </c>
      <c r="I70" s="16">
        <f>D70*Ingredients!D14</f>
        <v>1.5</v>
      </c>
      <c r="J70" s="16">
        <f t="shared" si="5"/>
        <v>600</v>
      </c>
    </row>
    <row r="71" spans="1:10" ht="36" customHeight="1">
      <c r="A71" s="1">
        <v>3</v>
      </c>
      <c r="B71" s="1" t="s">
        <v>222</v>
      </c>
      <c r="C71" s="1" t="s">
        <v>167</v>
      </c>
      <c r="D71" s="17">
        <v>2</v>
      </c>
      <c r="E71" s="17">
        <f>Inputs!$B$5</f>
        <v>100</v>
      </c>
      <c r="F71" s="17">
        <f>D71*E71/Ingredients!C12*(1+Inputs!$B$9)</f>
        <v>210</v>
      </c>
      <c r="G71" s="17">
        <f>MAX(0,INT((Inputs!$B$7-A71)/Inputs!$B$16)+1)</f>
        <v>4</v>
      </c>
      <c r="H71" s="17">
        <f t="shared" si="4"/>
        <v>840</v>
      </c>
      <c r="I71" s="17">
        <f>D71*Ingredients!D12</f>
        <v>12.6</v>
      </c>
      <c r="J71" s="17">
        <f t="shared" si="5"/>
        <v>1260</v>
      </c>
    </row>
    <row r="72" spans="1:10" ht="36" customHeight="1">
      <c r="A72" s="4">
        <v>3</v>
      </c>
      <c r="B72" s="4" t="s">
        <v>222</v>
      </c>
      <c r="C72" s="4" t="s">
        <v>180</v>
      </c>
      <c r="D72" s="16">
        <v>0.1</v>
      </c>
      <c r="E72" s="16">
        <f>Inputs!$B$5</f>
        <v>100</v>
      </c>
      <c r="F72" s="16">
        <f>D72*E72/Ingredients!C18*(1+Inputs!$B$9)</f>
        <v>7.5000000000000009</v>
      </c>
      <c r="G72" s="16">
        <f>MAX(0,INT((Inputs!$B$7-A72)/Inputs!$B$16)+1)</f>
        <v>4</v>
      </c>
      <c r="H72" s="16">
        <f t="shared" si="4"/>
        <v>30.000000000000004</v>
      </c>
      <c r="I72" s="16">
        <f>D72*Ingredients!D18</f>
        <v>8</v>
      </c>
      <c r="J72" s="16">
        <f t="shared" si="5"/>
        <v>800</v>
      </c>
    </row>
    <row r="73" spans="1:10" ht="36" customHeight="1">
      <c r="A73" s="1">
        <v>3</v>
      </c>
      <c r="B73" s="1" t="s">
        <v>223</v>
      </c>
      <c r="C73" s="1" t="s">
        <v>188</v>
      </c>
      <c r="D73" s="17">
        <v>0.15</v>
      </c>
      <c r="E73" s="17">
        <f>Inputs!$B$4</f>
        <v>400</v>
      </c>
      <c r="F73" s="17">
        <f>D73*E73/Ingredients!C22*(1+Inputs!$B$9)</f>
        <v>96.92307692307692</v>
      </c>
      <c r="G73" s="17">
        <f>MAX(0,INT((Inputs!$B$7-A73)/Inputs!$B$16)+1)</f>
        <v>4</v>
      </c>
      <c r="H73" s="17">
        <f t="shared" si="4"/>
        <v>387.69230769230768</v>
      </c>
      <c r="I73" s="17">
        <f>D73*Ingredients!D22</f>
        <v>0.75</v>
      </c>
      <c r="J73" s="17">
        <f t="shared" si="5"/>
        <v>300</v>
      </c>
    </row>
    <row r="74" spans="1:10" ht="36" customHeight="1">
      <c r="A74" s="4">
        <v>3</v>
      </c>
      <c r="B74" s="4" t="s">
        <v>223</v>
      </c>
      <c r="C74" s="4" t="s">
        <v>190</v>
      </c>
      <c r="D74" s="16">
        <v>0.04</v>
      </c>
      <c r="E74" s="16">
        <f>Inputs!$B$4</f>
        <v>400</v>
      </c>
      <c r="F74" s="16">
        <f>D74*E74/Ingredients!C23*(1+Inputs!$B$9)</f>
        <v>16.8</v>
      </c>
      <c r="G74" s="16">
        <f>MAX(0,INT((Inputs!$B$7-A74)/Inputs!$B$16)+1)</f>
        <v>4</v>
      </c>
      <c r="H74" s="16">
        <f t="shared" si="4"/>
        <v>67.2</v>
      </c>
      <c r="I74" s="16">
        <f>D74*Ingredients!D23</f>
        <v>2.8000000000000003</v>
      </c>
      <c r="J74" s="16">
        <f t="shared" si="5"/>
        <v>1120</v>
      </c>
    </row>
    <row r="75" spans="1:10" ht="36" customHeight="1">
      <c r="A75" s="1">
        <v>3</v>
      </c>
      <c r="B75" s="1" t="s">
        <v>224</v>
      </c>
      <c r="C75" s="1" t="s">
        <v>192</v>
      </c>
      <c r="D75" s="17">
        <v>2.5000000000000001E-2</v>
      </c>
      <c r="E75" s="17">
        <f>Inputs!$B$4</f>
        <v>400</v>
      </c>
      <c r="F75" s="17">
        <f>D75*E75/Ingredients!C24*(1+Inputs!$B$9)</f>
        <v>10.5</v>
      </c>
      <c r="G75" s="17">
        <f>MAX(0,INT((Inputs!$B$7-A75)/Inputs!$B$16)+1)</f>
        <v>4</v>
      </c>
      <c r="H75" s="17">
        <f t="shared" si="4"/>
        <v>42</v>
      </c>
      <c r="I75" s="17">
        <f>D75*Ingredients!D24</f>
        <v>0</v>
      </c>
      <c r="J75" s="17">
        <f t="shared" si="5"/>
        <v>0</v>
      </c>
    </row>
    <row r="76" spans="1:10" ht="36" customHeight="1">
      <c r="A76" s="4">
        <v>3</v>
      </c>
      <c r="B76" s="4" t="s">
        <v>224</v>
      </c>
      <c r="C76" s="4" t="s">
        <v>194</v>
      </c>
      <c r="D76" s="16">
        <v>0.02</v>
      </c>
      <c r="E76" s="16">
        <f>Inputs!$B$4</f>
        <v>400</v>
      </c>
      <c r="F76" s="16">
        <f>D76*E76/Ingredients!C25*(1+Inputs!$B$9)</f>
        <v>8.4</v>
      </c>
      <c r="G76" s="16">
        <f>MAX(0,INT((Inputs!$B$7-A76)/Inputs!$B$16)+1)</f>
        <v>4</v>
      </c>
      <c r="H76" s="16">
        <f t="shared" si="4"/>
        <v>33.6</v>
      </c>
      <c r="I76" s="16">
        <f>D76*Ingredients!D25</f>
        <v>0</v>
      </c>
      <c r="J76" s="16">
        <f t="shared" si="5"/>
        <v>0</v>
      </c>
    </row>
    <row r="77" spans="1:10" ht="36" customHeight="1">
      <c r="A77" s="1">
        <v>3</v>
      </c>
      <c r="B77" s="1" t="s">
        <v>224</v>
      </c>
      <c r="C77" s="1" t="s">
        <v>196</v>
      </c>
      <c r="D77" s="17">
        <v>0.02</v>
      </c>
      <c r="E77" s="17">
        <f>Inputs!$B$4</f>
        <v>400</v>
      </c>
      <c r="F77" s="17">
        <f>D77*E77/Ingredients!C26*(1+Inputs!$B$9)</f>
        <v>8.4</v>
      </c>
      <c r="G77" s="17">
        <f>MAX(0,INT((Inputs!$B$7-A77)/Inputs!$B$16)+1)</f>
        <v>4</v>
      </c>
      <c r="H77" s="17">
        <f t="shared" si="4"/>
        <v>33.6</v>
      </c>
      <c r="I77" s="17">
        <f>D77*Ingredients!D26</f>
        <v>0</v>
      </c>
      <c r="J77" s="17">
        <f t="shared" si="5"/>
        <v>0</v>
      </c>
    </row>
    <row r="78" spans="1:10" ht="36" customHeight="1">
      <c r="A78" s="4">
        <v>3</v>
      </c>
      <c r="B78" s="4" t="s">
        <v>224</v>
      </c>
      <c r="C78" s="4" t="s">
        <v>198</v>
      </c>
      <c r="D78" s="16">
        <v>0.04</v>
      </c>
      <c r="E78" s="16">
        <f>Inputs!$B$4</f>
        <v>400</v>
      </c>
      <c r="F78" s="16">
        <f>D78*E78/Ingredients!C27*(1+Inputs!$B$9)</f>
        <v>16.8</v>
      </c>
      <c r="G78" s="16">
        <f>MAX(0,INT((Inputs!$B$7-A78)/Inputs!$B$16)+1)</f>
        <v>4</v>
      </c>
      <c r="H78" s="16">
        <f t="shared" si="4"/>
        <v>67.2</v>
      </c>
      <c r="I78" s="16">
        <f>D78*Ingredients!D27</f>
        <v>0</v>
      </c>
      <c r="J78" s="16">
        <f t="shared" si="5"/>
        <v>0</v>
      </c>
    </row>
    <row r="79" spans="1:10" ht="36" customHeight="1">
      <c r="A79" s="1">
        <v>3</v>
      </c>
      <c r="B79" s="1" t="s">
        <v>224</v>
      </c>
      <c r="C79" s="1" t="s">
        <v>200</v>
      </c>
      <c r="D79" s="17">
        <v>0.04</v>
      </c>
      <c r="E79" s="17">
        <f>Inputs!$B$4</f>
        <v>400</v>
      </c>
      <c r="F79" s="17">
        <f>D79*E79/Ingredients!C28*(1+Inputs!$B$9)</f>
        <v>19.764705882352942</v>
      </c>
      <c r="G79" s="17">
        <f>MAX(0,INT((Inputs!$B$7-A79)/Inputs!$B$16)+1)</f>
        <v>4</v>
      </c>
      <c r="H79" s="17">
        <f t="shared" si="4"/>
        <v>79.058823529411768</v>
      </c>
      <c r="I79" s="17">
        <f>D79*Ingredients!D28</f>
        <v>0</v>
      </c>
      <c r="J79" s="17">
        <f t="shared" si="5"/>
        <v>0</v>
      </c>
    </row>
    <row r="80" spans="1:10" ht="36" customHeight="1">
      <c r="A80" s="4">
        <v>3</v>
      </c>
      <c r="B80" s="4" t="s">
        <v>224</v>
      </c>
      <c r="C80" s="4" t="s">
        <v>202</v>
      </c>
      <c r="D80" s="16">
        <v>8.0000000000000002E-3</v>
      </c>
      <c r="E80" s="16">
        <f>Inputs!$B$4</f>
        <v>400</v>
      </c>
      <c r="F80" s="16">
        <f>D80*E80/Ingredients!C29*(1+Inputs!$B$9)</f>
        <v>3.3600000000000003</v>
      </c>
      <c r="G80" s="16">
        <f>MAX(0,INT((Inputs!$B$7-A80)/Inputs!$B$16)+1)</f>
        <v>4</v>
      </c>
      <c r="H80" s="16">
        <f t="shared" si="4"/>
        <v>13.440000000000001</v>
      </c>
      <c r="I80" s="16">
        <f>D80*Ingredients!D29</f>
        <v>0</v>
      </c>
      <c r="J80" s="16">
        <f t="shared" si="5"/>
        <v>0</v>
      </c>
    </row>
    <row r="81" spans="1:10" ht="36" customHeight="1">
      <c r="A81" s="1">
        <v>3</v>
      </c>
      <c r="B81" s="1" t="s">
        <v>224</v>
      </c>
      <c r="C81" s="1" t="s">
        <v>204</v>
      </c>
      <c r="D81" s="17">
        <v>3.0000000000000001E-3</v>
      </c>
      <c r="E81" s="17">
        <f>Inputs!$B$4</f>
        <v>400</v>
      </c>
      <c r="F81" s="17">
        <f>D81*E81/Ingredients!C30*(1+Inputs!$B$9)</f>
        <v>1.26</v>
      </c>
      <c r="G81" s="17">
        <f>MAX(0,INT((Inputs!$B$7-A81)/Inputs!$B$16)+1)</f>
        <v>4</v>
      </c>
      <c r="H81" s="17">
        <f t="shared" si="4"/>
        <v>5.04</v>
      </c>
      <c r="I81" s="17">
        <f>D81*Ingredients!D30</f>
        <v>0</v>
      </c>
      <c r="J81" s="17">
        <f t="shared" si="5"/>
        <v>0</v>
      </c>
    </row>
    <row r="82" spans="1:10" ht="36" customHeight="1">
      <c r="A82" s="4">
        <v>3</v>
      </c>
      <c r="B82" s="4" t="s">
        <v>224</v>
      </c>
      <c r="C82" s="4" t="s">
        <v>206</v>
      </c>
      <c r="D82" s="16">
        <v>1.4999999999999999E-2</v>
      </c>
      <c r="E82" s="16">
        <f>Inputs!$B$4</f>
        <v>400</v>
      </c>
      <c r="F82" s="16">
        <f>D82*E82/Ingredients!C31*(1+Inputs!$B$9)</f>
        <v>6.3000000000000007</v>
      </c>
      <c r="G82" s="16">
        <f>MAX(0,INT((Inputs!$B$7-A82)/Inputs!$B$16)+1)</f>
        <v>4</v>
      </c>
      <c r="H82" s="16">
        <f t="shared" si="4"/>
        <v>25.200000000000003</v>
      </c>
      <c r="I82" s="16">
        <f>D82*Ingredients!D31</f>
        <v>0</v>
      </c>
      <c r="J82" s="16">
        <f t="shared" si="5"/>
        <v>0</v>
      </c>
    </row>
    <row r="83" spans="1:10" ht="36" customHeight="1">
      <c r="A83" s="1">
        <v>4</v>
      </c>
      <c r="B83" s="1" t="s">
        <v>99</v>
      </c>
      <c r="C83" s="1" t="s">
        <v>167</v>
      </c>
      <c r="D83" s="17">
        <f>Inputs!$B$19</f>
        <v>2</v>
      </c>
      <c r="E83" s="17">
        <f>Inputs!$B$4</f>
        <v>400</v>
      </c>
      <c r="F83" s="17">
        <f>D83*E83/Ingredients!C12*(1+Inputs!$B$9)</f>
        <v>840</v>
      </c>
      <c r="G83" s="17">
        <f>MAX(0,INT((Inputs!$B$7-A83)/Inputs!$B$16)+1)</f>
        <v>4</v>
      </c>
      <c r="H83" s="17">
        <f t="shared" si="4"/>
        <v>3360</v>
      </c>
      <c r="I83" s="17">
        <f>D83*Ingredients!D12</f>
        <v>12.6</v>
      </c>
      <c r="J83" s="17">
        <f t="shared" si="5"/>
        <v>5040</v>
      </c>
    </row>
    <row r="84" spans="1:10" ht="36" customHeight="1">
      <c r="A84" s="4">
        <v>4</v>
      </c>
      <c r="B84" s="4" t="s">
        <v>99</v>
      </c>
      <c r="C84" s="4" t="s">
        <v>159</v>
      </c>
      <c r="D84" s="16">
        <v>0.08</v>
      </c>
      <c r="E84" s="16">
        <f>Inputs!$B$4</f>
        <v>400</v>
      </c>
      <c r="F84" s="16">
        <f>D84*E84/Ingredients!C8*(1+Inputs!$B$9)</f>
        <v>48</v>
      </c>
      <c r="G84" s="16">
        <f>MAX(0,INT((Inputs!$B$7-A84)/Inputs!$B$16)+1)</f>
        <v>4</v>
      </c>
      <c r="H84" s="16">
        <f t="shared" si="4"/>
        <v>192</v>
      </c>
      <c r="I84" s="16">
        <f>D84*Ingredients!D8</f>
        <v>19.2</v>
      </c>
      <c r="J84" s="16">
        <f t="shared" si="5"/>
        <v>7680</v>
      </c>
    </row>
    <row r="85" spans="1:10" ht="36" customHeight="1">
      <c r="A85" s="1">
        <v>4</v>
      </c>
      <c r="B85" s="1" t="s">
        <v>99</v>
      </c>
      <c r="C85" s="1" t="s">
        <v>182</v>
      </c>
      <c r="D85" s="17">
        <v>0.15</v>
      </c>
      <c r="E85" s="17">
        <f>Inputs!$B$4</f>
        <v>400</v>
      </c>
      <c r="F85" s="17">
        <f>D85*E85/Ingredients!C19*(1+Inputs!$B$9)</f>
        <v>21</v>
      </c>
      <c r="G85" s="17">
        <f>MAX(0,INT((Inputs!$B$7-A85)/Inputs!$B$16)+1)</f>
        <v>4</v>
      </c>
      <c r="H85" s="17">
        <f t="shared" si="4"/>
        <v>84</v>
      </c>
      <c r="I85" s="17">
        <f>D85*Ingredients!D19</f>
        <v>3.75</v>
      </c>
      <c r="J85" s="17">
        <f t="shared" si="5"/>
        <v>1500</v>
      </c>
    </row>
    <row r="86" spans="1:10" ht="36" customHeight="1">
      <c r="A86" s="4">
        <v>4</v>
      </c>
      <c r="B86" s="4" t="s">
        <v>99</v>
      </c>
      <c r="C86" s="4" t="s">
        <v>180</v>
      </c>
      <c r="D86" s="16">
        <v>0.1</v>
      </c>
      <c r="E86" s="16">
        <f>Inputs!$B$4</f>
        <v>400</v>
      </c>
      <c r="F86" s="16">
        <f>D86*E86/Ingredients!C18*(1+Inputs!$B$9)</f>
        <v>30.000000000000004</v>
      </c>
      <c r="G86" s="16">
        <f>MAX(0,INT((Inputs!$B$7-A86)/Inputs!$B$16)+1)</f>
        <v>4</v>
      </c>
      <c r="H86" s="16">
        <f t="shared" si="4"/>
        <v>120.00000000000001</v>
      </c>
      <c r="I86" s="16">
        <f>D86*Ingredients!D18</f>
        <v>8</v>
      </c>
      <c r="J86" s="16">
        <f t="shared" si="5"/>
        <v>3200</v>
      </c>
    </row>
    <row r="87" spans="1:10" ht="36" customHeight="1">
      <c r="A87" s="1">
        <v>4</v>
      </c>
      <c r="B87" s="1" t="s">
        <v>219</v>
      </c>
      <c r="C87" s="1" t="s">
        <v>184</v>
      </c>
      <c r="D87" s="17">
        <v>2.5000000000000001E-2</v>
      </c>
      <c r="E87" s="17">
        <f>Inputs!$B$4</f>
        <v>400</v>
      </c>
      <c r="F87" s="17">
        <f>D87*E87/Ingredients!C20*(1+Inputs!$B$9)</f>
        <v>10.5</v>
      </c>
      <c r="G87" s="17">
        <f>MAX(0,INT((Inputs!$B$7-A87)/Inputs!$B$16)+1)</f>
        <v>4</v>
      </c>
      <c r="H87" s="17">
        <f t="shared" si="4"/>
        <v>42</v>
      </c>
      <c r="I87" s="17">
        <f>D87*Ingredients!D20</f>
        <v>6.25</v>
      </c>
      <c r="J87" s="17">
        <f t="shared" si="5"/>
        <v>2500</v>
      </c>
    </row>
    <row r="88" spans="1:10" ht="36" customHeight="1">
      <c r="A88" s="4">
        <v>4</v>
      </c>
      <c r="B88" s="4" t="s">
        <v>220</v>
      </c>
      <c r="C88" s="4" t="s">
        <v>157</v>
      </c>
      <c r="D88" s="16">
        <f>Inputs!$B$12*(1-Inputs!$B$6)+Inputs!$B$13*Inputs!$B$6</f>
        <v>0.15</v>
      </c>
      <c r="E88" s="16">
        <f>Inputs!$B$4</f>
        <v>400</v>
      </c>
      <c r="F88" s="16">
        <f>D88*E88/Ingredients!C7*(1+Inputs!$B$9)</f>
        <v>78.75</v>
      </c>
      <c r="G88" s="16">
        <f>MAX(0,INT((Inputs!$B$7-A88)/Inputs!$B$16)+1)</f>
        <v>4</v>
      </c>
      <c r="H88" s="16">
        <f t="shared" si="4"/>
        <v>315</v>
      </c>
      <c r="I88" s="16">
        <f>D88*Ingredients!D7</f>
        <v>36</v>
      </c>
      <c r="J88" s="16">
        <f t="shared" si="5"/>
        <v>14400</v>
      </c>
    </row>
    <row r="89" spans="1:10" ht="36" customHeight="1">
      <c r="A89" s="1">
        <v>4</v>
      </c>
      <c r="B89" s="1" t="s">
        <v>220</v>
      </c>
      <c r="C89" s="1" t="s">
        <v>150</v>
      </c>
      <c r="D89" s="17">
        <f>Inputs!$B$14*Inputs!$B$6</f>
        <v>0.05</v>
      </c>
      <c r="E89" s="17">
        <f>Inputs!$B$4</f>
        <v>400</v>
      </c>
      <c r="F89" s="17">
        <f>D89*E89/Ingredients!C4*(1+Inputs!$B$9)</f>
        <v>42</v>
      </c>
      <c r="G89" s="17">
        <f>MAX(0,INT((Inputs!$B$7-A89)/Inputs!$B$16)+1)</f>
        <v>4</v>
      </c>
      <c r="H89" s="17">
        <f t="shared" si="4"/>
        <v>168</v>
      </c>
      <c r="I89" s="17">
        <f>D89*Ingredients!D4</f>
        <v>13.5</v>
      </c>
      <c r="J89" s="17">
        <f t="shared" si="5"/>
        <v>5400</v>
      </c>
    </row>
    <row r="90" spans="1:10" ht="36" customHeight="1">
      <c r="A90" s="4">
        <v>4</v>
      </c>
      <c r="B90" s="4" t="s">
        <v>220</v>
      </c>
      <c r="C90" s="4" t="s">
        <v>170</v>
      </c>
      <c r="D90" s="16">
        <f>Inputs!$B$17*Ingredients!C13</f>
        <v>0.30000000000000004</v>
      </c>
      <c r="E90" s="16">
        <f>Inputs!$B$4</f>
        <v>400</v>
      </c>
      <c r="F90" s="16">
        <f>D90*E90/Ingredients!C13*(1+Inputs!$B$9)</f>
        <v>42.000000000000007</v>
      </c>
      <c r="G90" s="16">
        <f>MAX(0,INT((Inputs!$B$7-A90)/Inputs!$B$16)+1)</f>
        <v>4</v>
      </c>
      <c r="H90" s="16">
        <f t="shared" si="4"/>
        <v>168.00000000000003</v>
      </c>
      <c r="I90" s="16">
        <f>D90*Ingredients!D13</f>
        <v>8.1000000000000014</v>
      </c>
      <c r="J90" s="16">
        <f t="shared" si="5"/>
        <v>3240.0000000000005</v>
      </c>
    </row>
    <row r="91" spans="1:10" ht="36" customHeight="1">
      <c r="A91" s="1">
        <v>4</v>
      </c>
      <c r="B91" s="1" t="s">
        <v>220</v>
      </c>
      <c r="C91" s="1" t="s">
        <v>176</v>
      </c>
      <c r="D91" s="17">
        <f>Inputs!$B$18</f>
        <v>0.2</v>
      </c>
      <c r="E91" s="17">
        <f>Inputs!$B$4</f>
        <v>400</v>
      </c>
      <c r="F91" s="17">
        <f>D91*E91/Ingredients!C16*(1+Inputs!$B$9)</f>
        <v>88.421052631578959</v>
      </c>
      <c r="G91" s="17">
        <f>MAX(0,INT((Inputs!$B$7-A91)/Inputs!$B$16)+1)</f>
        <v>4</v>
      </c>
      <c r="H91" s="17">
        <f t="shared" si="4"/>
        <v>353.68421052631584</v>
      </c>
      <c r="I91" s="17">
        <f>D91*Ingredients!D16</f>
        <v>4</v>
      </c>
      <c r="J91" s="17">
        <f t="shared" si="5"/>
        <v>1600</v>
      </c>
    </row>
    <row r="92" spans="1:10" ht="36" customHeight="1">
      <c r="A92" s="4">
        <v>4</v>
      </c>
      <c r="B92" s="4" t="s">
        <v>220</v>
      </c>
      <c r="C92" s="4" t="s">
        <v>172</v>
      </c>
      <c r="D92" s="16">
        <v>0.15</v>
      </c>
      <c r="E92" s="16">
        <f>Inputs!$B$4</f>
        <v>400</v>
      </c>
      <c r="F92" s="16">
        <f>D92*E92/Ingredients!C14*(1+Inputs!$B$9)</f>
        <v>74.117647058823536</v>
      </c>
      <c r="G92" s="16">
        <f>MAX(0,INT((Inputs!$B$7-A92)/Inputs!$B$16)+1)</f>
        <v>4</v>
      </c>
      <c r="H92" s="16">
        <f t="shared" si="4"/>
        <v>296.47058823529414</v>
      </c>
      <c r="I92" s="16">
        <f>D92*Ingredients!D14</f>
        <v>1.5</v>
      </c>
      <c r="J92" s="16">
        <f t="shared" si="5"/>
        <v>600</v>
      </c>
    </row>
    <row r="93" spans="1:10" ht="36" customHeight="1">
      <c r="A93" s="1">
        <v>4</v>
      </c>
      <c r="B93" s="1" t="s">
        <v>221</v>
      </c>
      <c r="C93" s="1" t="s">
        <v>155</v>
      </c>
      <c r="D93" s="17">
        <f>Inputs!$B$12*(1-Inputs!$B$6)+Inputs!$B$13*Inputs!$B$6</f>
        <v>0.15</v>
      </c>
      <c r="E93" s="17">
        <f>Inputs!$B$4</f>
        <v>400</v>
      </c>
      <c r="F93" s="17">
        <f>D93*E93/Ingredients!C6*(1+Inputs!$B$9)</f>
        <v>87.500000000000014</v>
      </c>
      <c r="G93" s="17">
        <f>MAX(0,INT((Inputs!$B$7-A93)/Inputs!$B$16)+1)</f>
        <v>4</v>
      </c>
      <c r="H93" s="17">
        <f t="shared" si="4"/>
        <v>350.00000000000006</v>
      </c>
      <c r="I93" s="17">
        <f>D93*Ingredients!D6</f>
        <v>39</v>
      </c>
      <c r="J93" s="17">
        <f t="shared" si="5"/>
        <v>15600</v>
      </c>
    </row>
    <row r="94" spans="1:10" ht="36" customHeight="1">
      <c r="A94" s="4">
        <v>4</v>
      </c>
      <c r="B94" s="4" t="s">
        <v>221</v>
      </c>
      <c r="C94" s="4" t="s">
        <v>165</v>
      </c>
      <c r="D94" s="16">
        <f>Inputs!$B$14*Inputs!$B$6</f>
        <v>0.05</v>
      </c>
      <c r="E94" s="16">
        <f>Inputs!$B$4</f>
        <v>400</v>
      </c>
      <c r="F94" s="16">
        <f>D94*E94/Ingredients!C11*(1+Inputs!$B$9)</f>
        <v>21</v>
      </c>
      <c r="G94" s="16">
        <f>MAX(0,INT((Inputs!$B$7-A94)/Inputs!$B$16)+1)</f>
        <v>4</v>
      </c>
      <c r="H94" s="16">
        <f t="shared" si="4"/>
        <v>84</v>
      </c>
      <c r="I94" s="16">
        <f>D94*Ingredients!D11</f>
        <v>2.25</v>
      </c>
      <c r="J94" s="16">
        <f t="shared" si="5"/>
        <v>900</v>
      </c>
    </row>
    <row r="95" spans="1:10" ht="36" customHeight="1">
      <c r="A95" s="1">
        <v>4</v>
      </c>
      <c r="B95" s="1" t="s">
        <v>221</v>
      </c>
      <c r="C95" s="1" t="s">
        <v>170</v>
      </c>
      <c r="D95" s="17">
        <f>Inputs!$B$17*Ingredients!C13</f>
        <v>0.30000000000000004</v>
      </c>
      <c r="E95" s="17">
        <f>Inputs!$B$4</f>
        <v>400</v>
      </c>
      <c r="F95" s="17">
        <f>D95*E95/Ingredients!C13*(1+Inputs!$B$9)</f>
        <v>42.000000000000007</v>
      </c>
      <c r="G95" s="17">
        <f>MAX(0,INT((Inputs!$B$7-A95)/Inputs!$B$16)+1)</f>
        <v>4</v>
      </c>
      <c r="H95" s="17">
        <f t="shared" si="4"/>
        <v>168.00000000000003</v>
      </c>
      <c r="I95" s="17">
        <f>D95*Ingredients!D13</f>
        <v>8.1000000000000014</v>
      </c>
      <c r="J95" s="17">
        <f t="shared" si="5"/>
        <v>3240.0000000000005</v>
      </c>
    </row>
    <row r="96" spans="1:10" ht="36" customHeight="1">
      <c r="A96" s="4">
        <v>4</v>
      </c>
      <c r="B96" s="4" t="s">
        <v>221</v>
      </c>
      <c r="C96" s="4" t="s">
        <v>176</v>
      </c>
      <c r="D96" s="16">
        <f>Inputs!$B$18</f>
        <v>0.2</v>
      </c>
      <c r="E96" s="16">
        <f>Inputs!$B$4</f>
        <v>400</v>
      </c>
      <c r="F96" s="16">
        <f>D96*E96/Ingredients!C16*(1+Inputs!$B$9)</f>
        <v>88.421052631578959</v>
      </c>
      <c r="G96" s="16">
        <f>MAX(0,INT((Inputs!$B$7-A96)/Inputs!$B$16)+1)</f>
        <v>4</v>
      </c>
      <c r="H96" s="16">
        <f t="shared" si="4"/>
        <v>353.68421052631584</v>
      </c>
      <c r="I96" s="16">
        <f>D96*Ingredients!D16</f>
        <v>4</v>
      </c>
      <c r="J96" s="16">
        <f t="shared" si="5"/>
        <v>1600</v>
      </c>
    </row>
    <row r="97" spans="1:10" ht="36" customHeight="1">
      <c r="A97" s="1">
        <v>4</v>
      </c>
      <c r="B97" s="1" t="s">
        <v>221</v>
      </c>
      <c r="C97" s="1" t="s">
        <v>172</v>
      </c>
      <c r="D97" s="17">
        <v>0.15</v>
      </c>
      <c r="E97" s="17">
        <f>Inputs!$B$4</f>
        <v>400</v>
      </c>
      <c r="F97" s="17">
        <f>D97*E97/Ingredients!C14*(1+Inputs!$B$9)</f>
        <v>74.117647058823536</v>
      </c>
      <c r="G97" s="17">
        <f>MAX(0,INT((Inputs!$B$7-A97)/Inputs!$B$16)+1)</f>
        <v>4</v>
      </c>
      <c r="H97" s="17">
        <f t="shared" si="4"/>
        <v>296.47058823529414</v>
      </c>
      <c r="I97" s="17">
        <f>D97*Ingredients!D14</f>
        <v>1.5</v>
      </c>
      <c r="J97" s="17">
        <f t="shared" si="5"/>
        <v>600</v>
      </c>
    </row>
    <row r="98" spans="1:10" ht="36" customHeight="1">
      <c r="A98" s="4">
        <v>4</v>
      </c>
      <c r="B98" s="4" t="s">
        <v>222</v>
      </c>
      <c r="C98" s="4" t="s">
        <v>159</v>
      </c>
      <c r="D98" s="16">
        <v>0.1</v>
      </c>
      <c r="E98" s="16">
        <f>Inputs!$B$5</f>
        <v>100</v>
      </c>
      <c r="F98" s="16">
        <f>D98*E98/Ingredients!C8*(1+Inputs!$B$9)</f>
        <v>15.000000000000002</v>
      </c>
      <c r="G98" s="16">
        <f>MAX(0,INT((Inputs!$B$7-A98)/Inputs!$B$16)+1)</f>
        <v>4</v>
      </c>
      <c r="H98" s="16">
        <f t="shared" si="4"/>
        <v>60.000000000000007</v>
      </c>
      <c r="I98" s="16">
        <f>D98*Ingredients!D8</f>
        <v>24</v>
      </c>
      <c r="J98" s="16">
        <f t="shared" si="5"/>
        <v>2400</v>
      </c>
    </row>
    <row r="99" spans="1:10" ht="36" customHeight="1">
      <c r="A99" s="1">
        <v>4</v>
      </c>
      <c r="B99" s="1" t="s">
        <v>222</v>
      </c>
      <c r="C99" s="1" t="s">
        <v>180</v>
      </c>
      <c r="D99" s="17">
        <v>0.1</v>
      </c>
      <c r="E99" s="17">
        <f>Inputs!$B$5</f>
        <v>100</v>
      </c>
      <c r="F99" s="17">
        <f>D99*E99/Ingredients!C18*(1+Inputs!$B$9)</f>
        <v>7.5000000000000009</v>
      </c>
      <c r="G99" s="17">
        <f>MAX(0,INT((Inputs!$B$7-A99)/Inputs!$B$16)+1)</f>
        <v>4</v>
      </c>
      <c r="H99" s="17">
        <f t="shared" si="4"/>
        <v>30.000000000000004</v>
      </c>
      <c r="I99" s="17">
        <f>D99*Ingredients!D18</f>
        <v>8</v>
      </c>
      <c r="J99" s="17">
        <f t="shared" si="5"/>
        <v>800</v>
      </c>
    </row>
    <row r="100" spans="1:10" ht="36" customHeight="1">
      <c r="A100" s="4">
        <v>4</v>
      </c>
      <c r="B100" s="4" t="s">
        <v>223</v>
      </c>
      <c r="C100" s="4" t="s">
        <v>188</v>
      </c>
      <c r="D100" s="16">
        <v>0.15</v>
      </c>
      <c r="E100" s="16">
        <f>Inputs!$B$4</f>
        <v>400</v>
      </c>
      <c r="F100" s="16">
        <f>D100*E100/Ingredients!C22*(1+Inputs!$B$9)</f>
        <v>96.92307692307692</v>
      </c>
      <c r="G100" s="16">
        <f>MAX(0,INT((Inputs!$B$7-A100)/Inputs!$B$16)+1)</f>
        <v>4</v>
      </c>
      <c r="H100" s="16">
        <f t="shared" ref="H100:H131" si="6">F100*G100</f>
        <v>387.69230769230768</v>
      </c>
      <c r="I100" s="16">
        <f>D100*Ingredients!D22</f>
        <v>0.75</v>
      </c>
      <c r="J100" s="16">
        <f t="shared" ref="J100:J131" si="7">I100*E100</f>
        <v>300</v>
      </c>
    </row>
    <row r="101" spans="1:10" ht="36" customHeight="1">
      <c r="A101" s="1">
        <v>4</v>
      </c>
      <c r="B101" s="1" t="s">
        <v>223</v>
      </c>
      <c r="C101" s="1" t="s">
        <v>190</v>
      </c>
      <c r="D101" s="17">
        <v>0.04</v>
      </c>
      <c r="E101" s="17">
        <f>Inputs!$B$4</f>
        <v>400</v>
      </c>
      <c r="F101" s="17">
        <f>D101*E101/Ingredients!C23*(1+Inputs!$B$9)</f>
        <v>16.8</v>
      </c>
      <c r="G101" s="17">
        <f>MAX(0,INT((Inputs!$B$7-A101)/Inputs!$B$16)+1)</f>
        <v>4</v>
      </c>
      <c r="H101" s="17">
        <f t="shared" si="6"/>
        <v>67.2</v>
      </c>
      <c r="I101" s="17">
        <f>D101*Ingredients!D23</f>
        <v>2.8000000000000003</v>
      </c>
      <c r="J101" s="17">
        <f t="shared" si="7"/>
        <v>1120</v>
      </c>
    </row>
    <row r="102" spans="1:10" ht="36" customHeight="1">
      <c r="A102" s="4">
        <v>4</v>
      </c>
      <c r="B102" s="4" t="s">
        <v>224</v>
      </c>
      <c r="C102" s="4" t="s">
        <v>192</v>
      </c>
      <c r="D102" s="16">
        <v>2.5000000000000001E-2</v>
      </c>
      <c r="E102" s="16">
        <f>Inputs!$B$4</f>
        <v>400</v>
      </c>
      <c r="F102" s="16">
        <f>D102*E102/Ingredients!C24*(1+Inputs!$B$9)</f>
        <v>10.5</v>
      </c>
      <c r="G102" s="16">
        <f>MAX(0,INT((Inputs!$B$7-A102)/Inputs!$B$16)+1)</f>
        <v>4</v>
      </c>
      <c r="H102" s="16">
        <f t="shared" si="6"/>
        <v>42</v>
      </c>
      <c r="I102" s="16">
        <f>D102*Ingredients!D24</f>
        <v>0</v>
      </c>
      <c r="J102" s="16">
        <f t="shared" si="7"/>
        <v>0</v>
      </c>
    </row>
    <row r="103" spans="1:10" ht="36" customHeight="1">
      <c r="A103" s="1">
        <v>4</v>
      </c>
      <c r="B103" s="1" t="s">
        <v>224</v>
      </c>
      <c r="C103" s="1" t="s">
        <v>194</v>
      </c>
      <c r="D103" s="17">
        <v>0.02</v>
      </c>
      <c r="E103" s="17">
        <f>Inputs!$B$4</f>
        <v>400</v>
      </c>
      <c r="F103" s="17">
        <f>D103*E103/Ingredients!C25*(1+Inputs!$B$9)</f>
        <v>8.4</v>
      </c>
      <c r="G103" s="17">
        <f>MAX(0,INT((Inputs!$B$7-A103)/Inputs!$B$16)+1)</f>
        <v>4</v>
      </c>
      <c r="H103" s="17">
        <f t="shared" si="6"/>
        <v>33.6</v>
      </c>
      <c r="I103" s="17">
        <f>D103*Ingredients!D25</f>
        <v>0</v>
      </c>
      <c r="J103" s="17">
        <f t="shared" si="7"/>
        <v>0</v>
      </c>
    </row>
    <row r="104" spans="1:10" ht="36" customHeight="1">
      <c r="A104" s="4">
        <v>4</v>
      </c>
      <c r="B104" s="4" t="s">
        <v>224</v>
      </c>
      <c r="C104" s="4" t="s">
        <v>196</v>
      </c>
      <c r="D104" s="16">
        <v>0.02</v>
      </c>
      <c r="E104" s="16">
        <f>Inputs!$B$4</f>
        <v>400</v>
      </c>
      <c r="F104" s="16">
        <f>D104*E104/Ingredients!C26*(1+Inputs!$B$9)</f>
        <v>8.4</v>
      </c>
      <c r="G104" s="16">
        <f>MAX(0,INT((Inputs!$B$7-A104)/Inputs!$B$16)+1)</f>
        <v>4</v>
      </c>
      <c r="H104" s="16">
        <f t="shared" si="6"/>
        <v>33.6</v>
      </c>
      <c r="I104" s="16">
        <f>D104*Ingredients!D26</f>
        <v>0</v>
      </c>
      <c r="J104" s="16">
        <f t="shared" si="7"/>
        <v>0</v>
      </c>
    </row>
    <row r="105" spans="1:10" ht="36" customHeight="1">
      <c r="A105" s="1">
        <v>4</v>
      </c>
      <c r="B105" s="1" t="s">
        <v>224</v>
      </c>
      <c r="C105" s="1" t="s">
        <v>198</v>
      </c>
      <c r="D105" s="17">
        <v>0.04</v>
      </c>
      <c r="E105" s="17">
        <f>Inputs!$B$4</f>
        <v>400</v>
      </c>
      <c r="F105" s="17">
        <f>D105*E105/Ingredients!C27*(1+Inputs!$B$9)</f>
        <v>16.8</v>
      </c>
      <c r="G105" s="17">
        <f>MAX(0,INT((Inputs!$B$7-A105)/Inputs!$B$16)+1)</f>
        <v>4</v>
      </c>
      <c r="H105" s="17">
        <f t="shared" si="6"/>
        <v>67.2</v>
      </c>
      <c r="I105" s="17">
        <f>D105*Ingredients!D27</f>
        <v>0</v>
      </c>
      <c r="J105" s="17">
        <f t="shared" si="7"/>
        <v>0</v>
      </c>
    </row>
    <row r="106" spans="1:10" ht="36" customHeight="1">
      <c r="A106" s="4">
        <v>4</v>
      </c>
      <c r="B106" s="4" t="s">
        <v>224</v>
      </c>
      <c r="C106" s="4" t="s">
        <v>200</v>
      </c>
      <c r="D106" s="16">
        <v>0.04</v>
      </c>
      <c r="E106" s="16">
        <f>Inputs!$B$4</f>
        <v>400</v>
      </c>
      <c r="F106" s="16">
        <f>D106*E106/Ingredients!C28*(1+Inputs!$B$9)</f>
        <v>19.764705882352942</v>
      </c>
      <c r="G106" s="16">
        <f>MAX(0,INT((Inputs!$B$7-A106)/Inputs!$B$16)+1)</f>
        <v>4</v>
      </c>
      <c r="H106" s="16">
        <f t="shared" si="6"/>
        <v>79.058823529411768</v>
      </c>
      <c r="I106" s="16">
        <f>D106*Ingredients!D28</f>
        <v>0</v>
      </c>
      <c r="J106" s="16">
        <f t="shared" si="7"/>
        <v>0</v>
      </c>
    </row>
    <row r="107" spans="1:10" ht="36" customHeight="1">
      <c r="A107" s="1">
        <v>4</v>
      </c>
      <c r="B107" s="1" t="s">
        <v>224</v>
      </c>
      <c r="C107" s="1" t="s">
        <v>202</v>
      </c>
      <c r="D107" s="17">
        <v>8.0000000000000002E-3</v>
      </c>
      <c r="E107" s="17">
        <f>Inputs!$B$4</f>
        <v>400</v>
      </c>
      <c r="F107" s="17">
        <f>D107*E107/Ingredients!C29*(1+Inputs!$B$9)</f>
        <v>3.3600000000000003</v>
      </c>
      <c r="G107" s="17">
        <f>MAX(0,INT((Inputs!$B$7-A107)/Inputs!$B$16)+1)</f>
        <v>4</v>
      </c>
      <c r="H107" s="17">
        <f t="shared" si="6"/>
        <v>13.440000000000001</v>
      </c>
      <c r="I107" s="17">
        <f>D107*Ingredients!D29</f>
        <v>0</v>
      </c>
      <c r="J107" s="17">
        <f t="shared" si="7"/>
        <v>0</v>
      </c>
    </row>
    <row r="108" spans="1:10" ht="36" customHeight="1">
      <c r="A108" s="4">
        <v>4</v>
      </c>
      <c r="B108" s="4" t="s">
        <v>224</v>
      </c>
      <c r="C108" s="4" t="s">
        <v>204</v>
      </c>
      <c r="D108" s="16">
        <v>3.0000000000000001E-3</v>
      </c>
      <c r="E108" s="16">
        <f>Inputs!$B$4</f>
        <v>400</v>
      </c>
      <c r="F108" s="16">
        <f>D108*E108/Ingredients!C30*(1+Inputs!$B$9)</f>
        <v>1.26</v>
      </c>
      <c r="G108" s="16">
        <f>MAX(0,INT((Inputs!$B$7-A108)/Inputs!$B$16)+1)</f>
        <v>4</v>
      </c>
      <c r="H108" s="16">
        <f t="shared" si="6"/>
        <v>5.04</v>
      </c>
      <c r="I108" s="16">
        <f>D108*Ingredients!D30</f>
        <v>0</v>
      </c>
      <c r="J108" s="16">
        <f t="shared" si="7"/>
        <v>0</v>
      </c>
    </row>
    <row r="109" spans="1:10" ht="36" customHeight="1">
      <c r="A109" s="1">
        <v>4</v>
      </c>
      <c r="B109" s="1" t="s">
        <v>224</v>
      </c>
      <c r="C109" s="1" t="s">
        <v>206</v>
      </c>
      <c r="D109" s="17">
        <v>1.4999999999999999E-2</v>
      </c>
      <c r="E109" s="17">
        <f>Inputs!$B$4</f>
        <v>400</v>
      </c>
      <c r="F109" s="17">
        <f>D109*E109/Ingredients!C31*(1+Inputs!$B$9)</f>
        <v>6.3000000000000007</v>
      </c>
      <c r="G109" s="17">
        <f>MAX(0,INT((Inputs!$B$7-A109)/Inputs!$B$16)+1)</f>
        <v>4</v>
      </c>
      <c r="H109" s="17">
        <f t="shared" si="6"/>
        <v>25.200000000000003</v>
      </c>
      <c r="I109" s="17">
        <f>D109*Ingredients!D31</f>
        <v>0</v>
      </c>
      <c r="J109" s="17">
        <f t="shared" si="7"/>
        <v>0</v>
      </c>
    </row>
    <row r="110" spans="1:10" ht="36" customHeight="1">
      <c r="A110" s="4">
        <v>5</v>
      </c>
      <c r="B110" s="4" t="s">
        <v>99</v>
      </c>
      <c r="C110" s="4" t="s">
        <v>167</v>
      </c>
      <c r="D110" s="16">
        <f>Inputs!$B$19</f>
        <v>2</v>
      </c>
      <c r="E110" s="16">
        <f>Inputs!$B$4</f>
        <v>400</v>
      </c>
      <c r="F110" s="16">
        <f>D110*E110/Ingredients!C12*(1+Inputs!$B$9)</f>
        <v>840</v>
      </c>
      <c r="G110" s="16">
        <f>MAX(0,INT((Inputs!$B$7-A110)/Inputs!$B$16)+1)</f>
        <v>4</v>
      </c>
      <c r="H110" s="16">
        <f t="shared" si="6"/>
        <v>3360</v>
      </c>
      <c r="I110" s="16">
        <f>D110*Ingredients!D12</f>
        <v>12.6</v>
      </c>
      <c r="J110" s="16">
        <f t="shared" si="7"/>
        <v>5040</v>
      </c>
    </row>
    <row r="111" spans="1:10" ht="36" customHeight="1">
      <c r="A111" s="1">
        <v>5</v>
      </c>
      <c r="B111" s="1" t="s">
        <v>99</v>
      </c>
      <c r="C111" s="1" t="s">
        <v>165</v>
      </c>
      <c r="D111" s="17">
        <v>0.1</v>
      </c>
      <c r="E111" s="17">
        <f>Inputs!$B$4</f>
        <v>400</v>
      </c>
      <c r="F111" s="17">
        <f>D111*E111/Ingredients!C11*(1+Inputs!$B$9)</f>
        <v>42</v>
      </c>
      <c r="G111" s="17">
        <f>MAX(0,INT((Inputs!$B$7-A111)/Inputs!$B$16)+1)</f>
        <v>4</v>
      </c>
      <c r="H111" s="17">
        <f t="shared" si="6"/>
        <v>168</v>
      </c>
      <c r="I111" s="17">
        <f>D111*Ingredients!D11</f>
        <v>4.5</v>
      </c>
      <c r="J111" s="17">
        <f t="shared" si="7"/>
        <v>1800</v>
      </c>
    </row>
    <row r="112" spans="1:10" ht="36" customHeight="1">
      <c r="A112" s="4">
        <v>5</v>
      </c>
      <c r="B112" s="4" t="s">
        <v>99</v>
      </c>
      <c r="C112" s="4" t="s">
        <v>182</v>
      </c>
      <c r="D112" s="16">
        <v>0.15</v>
      </c>
      <c r="E112" s="16">
        <f>Inputs!$B$4</f>
        <v>400</v>
      </c>
      <c r="F112" s="16">
        <f>D112*E112/Ingredients!C19*(1+Inputs!$B$9)</f>
        <v>21</v>
      </c>
      <c r="G112" s="16">
        <f>MAX(0,INT((Inputs!$B$7-A112)/Inputs!$B$16)+1)</f>
        <v>4</v>
      </c>
      <c r="H112" s="16">
        <f t="shared" si="6"/>
        <v>84</v>
      </c>
      <c r="I112" s="16">
        <f>D112*Ingredients!D19</f>
        <v>3.75</v>
      </c>
      <c r="J112" s="16">
        <f t="shared" si="7"/>
        <v>1500</v>
      </c>
    </row>
    <row r="113" spans="1:10" ht="36" customHeight="1">
      <c r="A113" s="1">
        <v>5</v>
      </c>
      <c r="B113" s="1" t="s">
        <v>99</v>
      </c>
      <c r="C113" s="1" t="s">
        <v>180</v>
      </c>
      <c r="D113" s="17">
        <v>0.1</v>
      </c>
      <c r="E113" s="17">
        <f>Inputs!$B$4</f>
        <v>400</v>
      </c>
      <c r="F113" s="17">
        <f>D113*E113/Ingredients!C18*(1+Inputs!$B$9)</f>
        <v>30.000000000000004</v>
      </c>
      <c r="G113" s="17">
        <f>MAX(0,INT((Inputs!$B$7-A113)/Inputs!$B$16)+1)</f>
        <v>4</v>
      </c>
      <c r="H113" s="17">
        <f t="shared" si="6"/>
        <v>120.00000000000001</v>
      </c>
      <c r="I113" s="17">
        <f>D113*Ingredients!D18</f>
        <v>8</v>
      </c>
      <c r="J113" s="17">
        <f t="shared" si="7"/>
        <v>3200</v>
      </c>
    </row>
    <row r="114" spans="1:10" ht="36" customHeight="1">
      <c r="A114" s="4">
        <v>5</v>
      </c>
      <c r="B114" s="4" t="s">
        <v>219</v>
      </c>
      <c r="C114" s="4" t="s">
        <v>184</v>
      </c>
      <c r="D114" s="16">
        <v>2.5000000000000001E-2</v>
      </c>
      <c r="E114" s="16">
        <f>Inputs!$B$4</f>
        <v>400</v>
      </c>
      <c r="F114" s="16">
        <f>D114*E114/Ingredients!C20*(1+Inputs!$B$9)</f>
        <v>10.5</v>
      </c>
      <c r="G114" s="16">
        <f>MAX(0,INT((Inputs!$B$7-A114)/Inputs!$B$16)+1)</f>
        <v>4</v>
      </c>
      <c r="H114" s="16">
        <f t="shared" si="6"/>
        <v>42</v>
      </c>
      <c r="I114" s="16">
        <f>D114*Ingredients!D20</f>
        <v>6.25</v>
      </c>
      <c r="J114" s="16">
        <f t="shared" si="7"/>
        <v>2500</v>
      </c>
    </row>
    <row r="115" spans="1:10" ht="36" customHeight="1">
      <c r="A115" s="1">
        <v>5</v>
      </c>
      <c r="B115" s="1" t="s">
        <v>220</v>
      </c>
      <c r="C115" s="1" t="s">
        <v>150</v>
      </c>
      <c r="D115" s="17">
        <f>Inputs!$B$12*(1-Inputs!$B$6)+Inputs!$B$13*Inputs!$B$6</f>
        <v>0.15</v>
      </c>
      <c r="E115" s="17">
        <f>Inputs!$B$4</f>
        <v>400</v>
      </c>
      <c r="F115" s="17">
        <f>D115*E115/Ingredients!C4*(1+Inputs!$B$9)</f>
        <v>126</v>
      </c>
      <c r="G115" s="17">
        <f>MAX(0,INT((Inputs!$B$7-A115)/Inputs!$B$16)+1)</f>
        <v>4</v>
      </c>
      <c r="H115" s="17">
        <f t="shared" si="6"/>
        <v>504</v>
      </c>
      <c r="I115" s="17">
        <f>D115*Ingredients!D4</f>
        <v>40.5</v>
      </c>
      <c r="J115" s="17">
        <f t="shared" si="7"/>
        <v>16200</v>
      </c>
    </row>
    <row r="116" spans="1:10" ht="36" customHeight="1">
      <c r="A116" s="4">
        <v>5</v>
      </c>
      <c r="B116" s="4" t="s">
        <v>220</v>
      </c>
      <c r="C116" s="4" t="s">
        <v>153</v>
      </c>
      <c r="D116" s="16">
        <f>Inputs!$B$14*Inputs!$B$6</f>
        <v>0.05</v>
      </c>
      <c r="E116" s="16">
        <f>Inputs!$B$4</f>
        <v>400</v>
      </c>
      <c r="F116" s="16">
        <f>D116*E116/Ingredients!C5*(1+Inputs!$B$9)</f>
        <v>29.166666666666668</v>
      </c>
      <c r="G116" s="16">
        <f>MAX(0,INT((Inputs!$B$7-A116)/Inputs!$B$16)+1)</f>
        <v>4</v>
      </c>
      <c r="H116" s="16">
        <f t="shared" si="6"/>
        <v>116.66666666666667</v>
      </c>
      <c r="I116" s="16">
        <f>D116*Ingredients!D5</f>
        <v>13.5</v>
      </c>
      <c r="J116" s="16">
        <f t="shared" si="7"/>
        <v>5400</v>
      </c>
    </row>
    <row r="117" spans="1:10" ht="36" customHeight="1">
      <c r="A117" s="1">
        <v>5</v>
      </c>
      <c r="B117" s="1" t="s">
        <v>220</v>
      </c>
      <c r="C117" s="1" t="s">
        <v>170</v>
      </c>
      <c r="D117" s="17">
        <f>Inputs!$B$17*Ingredients!C13</f>
        <v>0.30000000000000004</v>
      </c>
      <c r="E117" s="17">
        <f>Inputs!$B$4</f>
        <v>400</v>
      </c>
      <c r="F117" s="17">
        <f>D117*E117/Ingredients!C13*(1+Inputs!$B$9)</f>
        <v>42.000000000000007</v>
      </c>
      <c r="G117" s="17">
        <f>MAX(0,INT((Inputs!$B$7-A117)/Inputs!$B$16)+1)</f>
        <v>4</v>
      </c>
      <c r="H117" s="17">
        <f t="shared" si="6"/>
        <v>168.00000000000003</v>
      </c>
      <c r="I117" s="17">
        <f>D117*Ingredients!D13</f>
        <v>8.1000000000000014</v>
      </c>
      <c r="J117" s="17">
        <f t="shared" si="7"/>
        <v>3240.0000000000005</v>
      </c>
    </row>
    <row r="118" spans="1:10" ht="36" customHeight="1">
      <c r="A118" s="4">
        <v>5</v>
      </c>
      <c r="B118" s="4" t="s">
        <v>220</v>
      </c>
      <c r="C118" s="4" t="s">
        <v>176</v>
      </c>
      <c r="D118" s="16">
        <f>Inputs!$B$18</f>
        <v>0.2</v>
      </c>
      <c r="E118" s="16">
        <f>Inputs!$B$4</f>
        <v>400</v>
      </c>
      <c r="F118" s="16">
        <f>D118*E118/Ingredients!C16*(1+Inputs!$B$9)</f>
        <v>88.421052631578959</v>
      </c>
      <c r="G118" s="16">
        <f>MAX(0,INT((Inputs!$B$7-A118)/Inputs!$B$16)+1)</f>
        <v>4</v>
      </c>
      <c r="H118" s="16">
        <f t="shared" si="6"/>
        <v>353.68421052631584</v>
      </c>
      <c r="I118" s="16">
        <f>D118*Ingredients!D16</f>
        <v>4</v>
      </c>
      <c r="J118" s="16">
        <f t="shared" si="7"/>
        <v>1600</v>
      </c>
    </row>
    <row r="119" spans="1:10" ht="36" customHeight="1">
      <c r="A119" s="1">
        <v>5</v>
      </c>
      <c r="B119" s="1" t="s">
        <v>221</v>
      </c>
      <c r="C119" s="1" t="s">
        <v>153</v>
      </c>
      <c r="D119" s="17">
        <f>Inputs!$B$12*(1-Inputs!$B$6)+Inputs!$B$13*Inputs!$B$6</f>
        <v>0.15</v>
      </c>
      <c r="E119" s="17">
        <f>Inputs!$B$4</f>
        <v>400</v>
      </c>
      <c r="F119" s="17">
        <f>D119*E119/Ingredients!C5*(1+Inputs!$B$9)</f>
        <v>87.500000000000014</v>
      </c>
      <c r="G119" s="17">
        <f>MAX(0,INT((Inputs!$B$7-A119)/Inputs!$B$16)+1)</f>
        <v>4</v>
      </c>
      <c r="H119" s="17">
        <f t="shared" si="6"/>
        <v>350.00000000000006</v>
      </c>
      <c r="I119" s="17">
        <f>D119*Ingredients!D5</f>
        <v>40.5</v>
      </c>
      <c r="J119" s="17">
        <f t="shared" si="7"/>
        <v>16200</v>
      </c>
    </row>
    <row r="120" spans="1:10" ht="36" customHeight="1">
      <c r="A120" s="4">
        <v>5</v>
      </c>
      <c r="B120" s="4" t="s">
        <v>221</v>
      </c>
      <c r="C120" s="4" t="s">
        <v>165</v>
      </c>
      <c r="D120" s="16">
        <f>Inputs!$B$14*Inputs!$B$6</f>
        <v>0.05</v>
      </c>
      <c r="E120" s="16">
        <f>Inputs!$B$4</f>
        <v>400</v>
      </c>
      <c r="F120" s="16">
        <f>D120*E120/Ingredients!C11*(1+Inputs!$B$9)</f>
        <v>21</v>
      </c>
      <c r="G120" s="16">
        <f>MAX(0,INT((Inputs!$B$7-A120)/Inputs!$B$16)+1)</f>
        <v>4</v>
      </c>
      <c r="H120" s="16">
        <f t="shared" si="6"/>
        <v>84</v>
      </c>
      <c r="I120" s="16">
        <f>D120*Ingredients!D11</f>
        <v>2.25</v>
      </c>
      <c r="J120" s="16">
        <f t="shared" si="7"/>
        <v>900</v>
      </c>
    </row>
    <row r="121" spans="1:10" ht="36" customHeight="1">
      <c r="A121" s="1">
        <v>5</v>
      </c>
      <c r="B121" s="1" t="s">
        <v>221</v>
      </c>
      <c r="C121" s="1" t="s">
        <v>170</v>
      </c>
      <c r="D121" s="17">
        <f>Inputs!$B$17*Ingredients!C13</f>
        <v>0.30000000000000004</v>
      </c>
      <c r="E121" s="17">
        <f>Inputs!$B$4</f>
        <v>400</v>
      </c>
      <c r="F121" s="17">
        <f>D121*E121/Ingredients!C13*(1+Inputs!$B$9)</f>
        <v>42.000000000000007</v>
      </c>
      <c r="G121" s="17">
        <f>MAX(0,INT((Inputs!$B$7-A121)/Inputs!$B$16)+1)</f>
        <v>4</v>
      </c>
      <c r="H121" s="17">
        <f t="shared" si="6"/>
        <v>168.00000000000003</v>
      </c>
      <c r="I121" s="17">
        <f>D121*Ingredients!D13</f>
        <v>8.1000000000000014</v>
      </c>
      <c r="J121" s="17">
        <f t="shared" si="7"/>
        <v>3240.0000000000005</v>
      </c>
    </row>
    <row r="122" spans="1:10" ht="36" customHeight="1">
      <c r="A122" s="4">
        <v>5</v>
      </c>
      <c r="B122" s="4" t="s">
        <v>221</v>
      </c>
      <c r="C122" s="4" t="s">
        <v>176</v>
      </c>
      <c r="D122" s="16">
        <f>Inputs!$B$18</f>
        <v>0.2</v>
      </c>
      <c r="E122" s="16">
        <f>Inputs!$B$4</f>
        <v>400</v>
      </c>
      <c r="F122" s="16">
        <f>D122*E122/Ingredients!C16*(1+Inputs!$B$9)</f>
        <v>88.421052631578959</v>
      </c>
      <c r="G122" s="16">
        <f>MAX(0,INT((Inputs!$B$7-A122)/Inputs!$B$16)+1)</f>
        <v>4</v>
      </c>
      <c r="H122" s="16">
        <f t="shared" si="6"/>
        <v>353.68421052631584</v>
      </c>
      <c r="I122" s="16">
        <f>D122*Ingredients!D16</f>
        <v>4</v>
      </c>
      <c r="J122" s="16">
        <f t="shared" si="7"/>
        <v>1600</v>
      </c>
    </row>
    <row r="123" spans="1:10" ht="36" customHeight="1">
      <c r="A123" s="1">
        <v>5</v>
      </c>
      <c r="B123" s="1" t="s">
        <v>221</v>
      </c>
      <c r="C123" s="1" t="s">
        <v>172</v>
      </c>
      <c r="D123" s="17">
        <v>0.15</v>
      </c>
      <c r="E123" s="17">
        <f>Inputs!$B$4</f>
        <v>400</v>
      </c>
      <c r="F123" s="17">
        <f>D123*E123/Ingredients!C14*(1+Inputs!$B$9)</f>
        <v>74.117647058823536</v>
      </c>
      <c r="G123" s="17">
        <f>MAX(0,INT((Inputs!$B$7-A123)/Inputs!$B$16)+1)</f>
        <v>4</v>
      </c>
      <c r="H123" s="17">
        <f t="shared" si="6"/>
        <v>296.47058823529414</v>
      </c>
      <c r="I123" s="17">
        <f>D123*Ingredients!D14</f>
        <v>1.5</v>
      </c>
      <c r="J123" s="17">
        <f t="shared" si="7"/>
        <v>600</v>
      </c>
    </row>
    <row r="124" spans="1:10" ht="36" customHeight="1">
      <c r="A124" s="4">
        <v>5</v>
      </c>
      <c r="B124" s="4" t="s">
        <v>222</v>
      </c>
      <c r="C124" s="4" t="s">
        <v>150</v>
      </c>
      <c r="D124" s="16">
        <v>0.1</v>
      </c>
      <c r="E124" s="16">
        <f>Inputs!$B$5</f>
        <v>100</v>
      </c>
      <c r="F124" s="16">
        <f>D124*E124/Ingredients!C4*(1+Inputs!$B$9)</f>
        <v>21</v>
      </c>
      <c r="G124" s="16">
        <f>MAX(0,INT((Inputs!$B$7-A124)/Inputs!$B$16)+1)</f>
        <v>4</v>
      </c>
      <c r="H124" s="16">
        <f t="shared" si="6"/>
        <v>84</v>
      </c>
      <c r="I124" s="16">
        <f>D124*Ingredients!D4</f>
        <v>27</v>
      </c>
      <c r="J124" s="16">
        <f t="shared" si="7"/>
        <v>2700</v>
      </c>
    </row>
    <row r="125" spans="1:10" ht="36" customHeight="1">
      <c r="A125" s="1">
        <v>5</v>
      </c>
      <c r="B125" s="1" t="s">
        <v>222</v>
      </c>
      <c r="C125" s="1" t="s">
        <v>180</v>
      </c>
      <c r="D125" s="17">
        <v>0.1</v>
      </c>
      <c r="E125" s="17">
        <f>Inputs!$B$5</f>
        <v>100</v>
      </c>
      <c r="F125" s="17">
        <f>D125*E125/Ingredients!C18*(1+Inputs!$B$9)</f>
        <v>7.5000000000000009</v>
      </c>
      <c r="G125" s="17">
        <f>MAX(0,INT((Inputs!$B$7-A125)/Inputs!$B$16)+1)</f>
        <v>4</v>
      </c>
      <c r="H125" s="17">
        <f t="shared" si="6"/>
        <v>30.000000000000004</v>
      </c>
      <c r="I125" s="17">
        <f>D125*Ingredients!D18</f>
        <v>8</v>
      </c>
      <c r="J125" s="17">
        <f t="shared" si="7"/>
        <v>800</v>
      </c>
    </row>
    <row r="126" spans="1:10" ht="36" customHeight="1">
      <c r="A126" s="4">
        <v>5</v>
      </c>
      <c r="B126" s="4" t="s">
        <v>223</v>
      </c>
      <c r="C126" s="4" t="s">
        <v>188</v>
      </c>
      <c r="D126" s="16">
        <v>0.15</v>
      </c>
      <c r="E126" s="16">
        <f>Inputs!$B$4</f>
        <v>400</v>
      </c>
      <c r="F126" s="16">
        <f>D126*E126/Ingredients!C22*(1+Inputs!$B$9)</f>
        <v>96.92307692307692</v>
      </c>
      <c r="G126" s="16">
        <f>MAX(0,INT((Inputs!$B$7-A126)/Inputs!$B$16)+1)</f>
        <v>4</v>
      </c>
      <c r="H126" s="16">
        <f t="shared" si="6"/>
        <v>387.69230769230768</v>
      </c>
      <c r="I126" s="16">
        <f>D126*Ingredients!D22</f>
        <v>0.75</v>
      </c>
      <c r="J126" s="16">
        <f t="shared" si="7"/>
        <v>300</v>
      </c>
    </row>
    <row r="127" spans="1:10" ht="36" customHeight="1">
      <c r="A127" s="1">
        <v>5</v>
      </c>
      <c r="B127" s="1" t="s">
        <v>223</v>
      </c>
      <c r="C127" s="1" t="s">
        <v>190</v>
      </c>
      <c r="D127" s="17">
        <v>0.04</v>
      </c>
      <c r="E127" s="17">
        <f>Inputs!$B$4</f>
        <v>400</v>
      </c>
      <c r="F127" s="17">
        <f>D127*E127/Ingredients!C23*(1+Inputs!$B$9)</f>
        <v>16.8</v>
      </c>
      <c r="G127" s="17">
        <f>MAX(0,INT((Inputs!$B$7-A127)/Inputs!$B$16)+1)</f>
        <v>4</v>
      </c>
      <c r="H127" s="17">
        <f t="shared" si="6"/>
        <v>67.2</v>
      </c>
      <c r="I127" s="17">
        <f>D127*Ingredients!D23</f>
        <v>2.8000000000000003</v>
      </c>
      <c r="J127" s="17">
        <f t="shared" si="7"/>
        <v>1120</v>
      </c>
    </row>
    <row r="128" spans="1:10" ht="36" customHeight="1">
      <c r="A128" s="4">
        <v>5</v>
      </c>
      <c r="B128" s="4" t="s">
        <v>224</v>
      </c>
      <c r="C128" s="4" t="s">
        <v>192</v>
      </c>
      <c r="D128" s="16">
        <v>2.5000000000000001E-2</v>
      </c>
      <c r="E128" s="16">
        <f>Inputs!$B$4</f>
        <v>400</v>
      </c>
      <c r="F128" s="16">
        <f>D128*E128/Ingredients!C24*(1+Inputs!$B$9)</f>
        <v>10.5</v>
      </c>
      <c r="G128" s="16">
        <f>MAX(0,INT((Inputs!$B$7-A128)/Inputs!$B$16)+1)</f>
        <v>4</v>
      </c>
      <c r="H128" s="16">
        <f t="shared" si="6"/>
        <v>42</v>
      </c>
      <c r="I128" s="16">
        <f>D128*Ingredients!D24</f>
        <v>0</v>
      </c>
      <c r="J128" s="16">
        <f t="shared" si="7"/>
        <v>0</v>
      </c>
    </row>
    <row r="129" spans="1:10" ht="36" customHeight="1">
      <c r="A129" s="1">
        <v>5</v>
      </c>
      <c r="B129" s="1" t="s">
        <v>224</v>
      </c>
      <c r="C129" s="1" t="s">
        <v>194</v>
      </c>
      <c r="D129" s="17">
        <v>0.02</v>
      </c>
      <c r="E129" s="17">
        <f>Inputs!$B$4</f>
        <v>400</v>
      </c>
      <c r="F129" s="17">
        <f>D129*E129/Ingredients!C25*(1+Inputs!$B$9)</f>
        <v>8.4</v>
      </c>
      <c r="G129" s="17">
        <f>MAX(0,INT((Inputs!$B$7-A129)/Inputs!$B$16)+1)</f>
        <v>4</v>
      </c>
      <c r="H129" s="17">
        <f t="shared" si="6"/>
        <v>33.6</v>
      </c>
      <c r="I129" s="17">
        <f>D129*Ingredients!D25</f>
        <v>0</v>
      </c>
      <c r="J129" s="17">
        <f t="shared" si="7"/>
        <v>0</v>
      </c>
    </row>
    <row r="130" spans="1:10" ht="36" customHeight="1">
      <c r="A130" s="4">
        <v>5</v>
      </c>
      <c r="B130" s="4" t="s">
        <v>224</v>
      </c>
      <c r="C130" s="4" t="s">
        <v>196</v>
      </c>
      <c r="D130" s="16">
        <v>0.02</v>
      </c>
      <c r="E130" s="16">
        <f>Inputs!$B$4</f>
        <v>400</v>
      </c>
      <c r="F130" s="16">
        <f>D130*E130/Ingredients!C26*(1+Inputs!$B$9)</f>
        <v>8.4</v>
      </c>
      <c r="G130" s="16">
        <f>MAX(0,INT((Inputs!$B$7-A130)/Inputs!$B$16)+1)</f>
        <v>4</v>
      </c>
      <c r="H130" s="16">
        <f t="shared" si="6"/>
        <v>33.6</v>
      </c>
      <c r="I130" s="16">
        <f>D130*Ingredients!D26</f>
        <v>0</v>
      </c>
      <c r="J130" s="16">
        <f t="shared" si="7"/>
        <v>0</v>
      </c>
    </row>
    <row r="131" spans="1:10" ht="36" customHeight="1">
      <c r="A131" s="1">
        <v>5</v>
      </c>
      <c r="B131" s="1" t="s">
        <v>224</v>
      </c>
      <c r="C131" s="1" t="s">
        <v>198</v>
      </c>
      <c r="D131" s="17">
        <v>0.04</v>
      </c>
      <c r="E131" s="17">
        <f>Inputs!$B$4</f>
        <v>400</v>
      </c>
      <c r="F131" s="17">
        <f>D131*E131/Ingredients!C27*(1+Inputs!$B$9)</f>
        <v>16.8</v>
      </c>
      <c r="G131" s="17">
        <f>MAX(0,INT((Inputs!$B$7-A131)/Inputs!$B$16)+1)</f>
        <v>4</v>
      </c>
      <c r="H131" s="17">
        <f t="shared" si="6"/>
        <v>67.2</v>
      </c>
      <c r="I131" s="17">
        <f>D131*Ingredients!D27</f>
        <v>0</v>
      </c>
      <c r="J131" s="17">
        <f t="shared" si="7"/>
        <v>0</v>
      </c>
    </row>
    <row r="132" spans="1:10" ht="36" customHeight="1">
      <c r="A132" s="4">
        <v>5</v>
      </c>
      <c r="B132" s="4" t="s">
        <v>224</v>
      </c>
      <c r="C132" s="4" t="s">
        <v>200</v>
      </c>
      <c r="D132" s="16">
        <v>0.04</v>
      </c>
      <c r="E132" s="16">
        <f>Inputs!$B$4</f>
        <v>400</v>
      </c>
      <c r="F132" s="16">
        <f>D132*E132/Ingredients!C28*(1+Inputs!$B$9)</f>
        <v>19.764705882352942</v>
      </c>
      <c r="G132" s="16">
        <f>MAX(0,INT((Inputs!$B$7-A132)/Inputs!$B$16)+1)</f>
        <v>4</v>
      </c>
      <c r="H132" s="16">
        <f t="shared" ref="H132:H163" si="8">F132*G132</f>
        <v>79.058823529411768</v>
      </c>
      <c r="I132" s="16">
        <f>D132*Ingredients!D28</f>
        <v>0</v>
      </c>
      <c r="J132" s="16">
        <f t="shared" ref="J132:J163" si="9">I132*E132</f>
        <v>0</v>
      </c>
    </row>
    <row r="133" spans="1:10" ht="36" customHeight="1">
      <c r="A133" s="1">
        <v>5</v>
      </c>
      <c r="B133" s="1" t="s">
        <v>224</v>
      </c>
      <c r="C133" s="1" t="s">
        <v>202</v>
      </c>
      <c r="D133" s="17">
        <v>8.0000000000000002E-3</v>
      </c>
      <c r="E133" s="17">
        <f>Inputs!$B$4</f>
        <v>400</v>
      </c>
      <c r="F133" s="17">
        <f>D133*E133/Ingredients!C29*(1+Inputs!$B$9)</f>
        <v>3.3600000000000003</v>
      </c>
      <c r="G133" s="17">
        <f>MAX(0,INT((Inputs!$B$7-A133)/Inputs!$B$16)+1)</f>
        <v>4</v>
      </c>
      <c r="H133" s="17">
        <f t="shared" si="8"/>
        <v>13.440000000000001</v>
      </c>
      <c r="I133" s="17">
        <f>D133*Ingredients!D29</f>
        <v>0</v>
      </c>
      <c r="J133" s="17">
        <f t="shared" si="9"/>
        <v>0</v>
      </c>
    </row>
    <row r="134" spans="1:10" ht="36" customHeight="1">
      <c r="A134" s="4">
        <v>5</v>
      </c>
      <c r="B134" s="4" t="s">
        <v>224</v>
      </c>
      <c r="C134" s="4" t="s">
        <v>204</v>
      </c>
      <c r="D134" s="16">
        <v>3.0000000000000001E-3</v>
      </c>
      <c r="E134" s="16">
        <f>Inputs!$B$4</f>
        <v>400</v>
      </c>
      <c r="F134" s="16">
        <f>D134*E134/Ingredients!C30*(1+Inputs!$B$9)</f>
        <v>1.26</v>
      </c>
      <c r="G134" s="16">
        <f>MAX(0,INT((Inputs!$B$7-A134)/Inputs!$B$16)+1)</f>
        <v>4</v>
      </c>
      <c r="H134" s="16">
        <f t="shared" si="8"/>
        <v>5.04</v>
      </c>
      <c r="I134" s="16">
        <f>D134*Ingredients!D30</f>
        <v>0</v>
      </c>
      <c r="J134" s="16">
        <f t="shared" si="9"/>
        <v>0</v>
      </c>
    </row>
    <row r="135" spans="1:10" ht="36" customHeight="1">
      <c r="A135" s="1">
        <v>5</v>
      </c>
      <c r="B135" s="1" t="s">
        <v>224</v>
      </c>
      <c r="C135" s="1" t="s">
        <v>206</v>
      </c>
      <c r="D135" s="17">
        <v>1.4999999999999999E-2</v>
      </c>
      <c r="E135" s="17">
        <f>Inputs!$B$4</f>
        <v>400</v>
      </c>
      <c r="F135" s="17">
        <f>D135*E135/Ingredients!C31*(1+Inputs!$B$9)</f>
        <v>6.3000000000000007</v>
      </c>
      <c r="G135" s="17">
        <f>MAX(0,INT((Inputs!$B$7-A135)/Inputs!$B$16)+1)</f>
        <v>4</v>
      </c>
      <c r="H135" s="17">
        <f t="shared" si="8"/>
        <v>25.200000000000003</v>
      </c>
      <c r="I135" s="17">
        <f>D135*Ingredients!D31</f>
        <v>0</v>
      </c>
      <c r="J135" s="17">
        <f t="shared" si="9"/>
        <v>0</v>
      </c>
    </row>
    <row r="136" spans="1:10" ht="36" customHeight="1">
      <c r="A136" s="4">
        <v>6</v>
      </c>
      <c r="B136" s="4" t="s">
        <v>99</v>
      </c>
      <c r="C136" s="4" t="s">
        <v>167</v>
      </c>
      <c r="D136" s="16">
        <f>Inputs!$B$19</f>
        <v>2</v>
      </c>
      <c r="E136" s="16">
        <f>Inputs!$B$4</f>
        <v>400</v>
      </c>
      <c r="F136" s="16">
        <f>D136*E136/Ingredients!C12*(1+Inputs!$B$9)</f>
        <v>840</v>
      </c>
      <c r="G136" s="16">
        <f>MAX(0,INT((Inputs!$B$7-A136)/Inputs!$B$16)+1)</f>
        <v>4</v>
      </c>
      <c r="H136" s="16">
        <f t="shared" si="8"/>
        <v>3360</v>
      </c>
      <c r="I136" s="16">
        <f>D136*Ingredients!D12</f>
        <v>12.6</v>
      </c>
      <c r="J136" s="16">
        <f t="shared" si="9"/>
        <v>5040</v>
      </c>
    </row>
    <row r="137" spans="1:10" ht="36" customHeight="1">
      <c r="A137" s="1">
        <v>6</v>
      </c>
      <c r="B137" s="1" t="s">
        <v>99</v>
      </c>
      <c r="C137" s="1" t="s">
        <v>161</v>
      </c>
      <c r="D137" s="17">
        <v>0.08</v>
      </c>
      <c r="E137" s="17">
        <f>Inputs!$B$4</f>
        <v>400</v>
      </c>
      <c r="F137" s="17">
        <f>D137*E137/Ingredients!C9*(1+Inputs!$B$9)</f>
        <v>37.333333333333336</v>
      </c>
      <c r="G137" s="17">
        <f>MAX(0,INT((Inputs!$B$7-A137)/Inputs!$B$16)+1)</f>
        <v>4</v>
      </c>
      <c r="H137" s="17">
        <f t="shared" si="8"/>
        <v>149.33333333333334</v>
      </c>
      <c r="I137" s="17">
        <f>D137*Ingredients!D9</f>
        <v>9.6</v>
      </c>
      <c r="J137" s="17">
        <f t="shared" si="9"/>
        <v>3840</v>
      </c>
    </row>
    <row r="138" spans="1:10" ht="36" customHeight="1">
      <c r="A138" s="4">
        <v>6</v>
      </c>
      <c r="B138" s="4" t="s">
        <v>99</v>
      </c>
      <c r="C138" s="4" t="s">
        <v>182</v>
      </c>
      <c r="D138" s="16">
        <v>0.15</v>
      </c>
      <c r="E138" s="16">
        <f>Inputs!$B$4</f>
        <v>400</v>
      </c>
      <c r="F138" s="16">
        <f>D138*E138/Ingredients!C19*(1+Inputs!$B$9)</f>
        <v>21</v>
      </c>
      <c r="G138" s="16">
        <f>MAX(0,INT((Inputs!$B$7-A138)/Inputs!$B$16)+1)</f>
        <v>4</v>
      </c>
      <c r="H138" s="16">
        <f t="shared" si="8"/>
        <v>84</v>
      </c>
      <c r="I138" s="16">
        <f>D138*Ingredients!D19</f>
        <v>3.75</v>
      </c>
      <c r="J138" s="16">
        <f t="shared" si="9"/>
        <v>1500</v>
      </c>
    </row>
    <row r="139" spans="1:10" ht="36" customHeight="1">
      <c r="A139" s="1">
        <v>6</v>
      </c>
      <c r="B139" s="1" t="s">
        <v>99</v>
      </c>
      <c r="C139" s="1" t="s">
        <v>180</v>
      </c>
      <c r="D139" s="17">
        <v>0.1</v>
      </c>
      <c r="E139" s="17">
        <f>Inputs!$B$4</f>
        <v>400</v>
      </c>
      <c r="F139" s="17">
        <f>D139*E139/Ingredients!C18*(1+Inputs!$B$9)</f>
        <v>30.000000000000004</v>
      </c>
      <c r="G139" s="17">
        <f>MAX(0,INT((Inputs!$B$7-A139)/Inputs!$B$16)+1)</f>
        <v>4</v>
      </c>
      <c r="H139" s="17">
        <f t="shared" si="8"/>
        <v>120.00000000000001</v>
      </c>
      <c r="I139" s="17">
        <f>D139*Ingredients!D18</f>
        <v>8</v>
      </c>
      <c r="J139" s="17">
        <f t="shared" si="9"/>
        <v>3200</v>
      </c>
    </row>
    <row r="140" spans="1:10" ht="36" customHeight="1">
      <c r="A140" s="4">
        <v>6</v>
      </c>
      <c r="B140" s="4" t="s">
        <v>219</v>
      </c>
      <c r="C140" s="4" t="s">
        <v>184</v>
      </c>
      <c r="D140" s="16">
        <v>2.5000000000000001E-2</v>
      </c>
      <c r="E140" s="16">
        <f>Inputs!$B$4</f>
        <v>400</v>
      </c>
      <c r="F140" s="16">
        <f>D140*E140/Ingredients!C20*(1+Inputs!$B$9)</f>
        <v>10.5</v>
      </c>
      <c r="G140" s="16">
        <f>MAX(0,INT((Inputs!$B$7-A140)/Inputs!$B$16)+1)</f>
        <v>4</v>
      </c>
      <c r="H140" s="16">
        <f t="shared" si="8"/>
        <v>42</v>
      </c>
      <c r="I140" s="16">
        <f>D140*Ingredients!D20</f>
        <v>6.25</v>
      </c>
      <c r="J140" s="16">
        <f t="shared" si="9"/>
        <v>2500</v>
      </c>
    </row>
    <row r="141" spans="1:10" ht="36" customHeight="1">
      <c r="A141" s="1">
        <v>6</v>
      </c>
      <c r="B141" s="1" t="s">
        <v>220</v>
      </c>
      <c r="C141" s="1" t="s">
        <v>155</v>
      </c>
      <c r="D141" s="17">
        <f>Inputs!$B$12*(1-Inputs!$B$6)+Inputs!$B$13*Inputs!$B$6</f>
        <v>0.15</v>
      </c>
      <c r="E141" s="17">
        <f>Inputs!$B$4</f>
        <v>400</v>
      </c>
      <c r="F141" s="17">
        <f>D141*E141/Ingredients!C6*(1+Inputs!$B$9)</f>
        <v>87.500000000000014</v>
      </c>
      <c r="G141" s="17">
        <f>MAX(0,INT((Inputs!$B$7-A141)/Inputs!$B$16)+1)</f>
        <v>4</v>
      </c>
      <c r="H141" s="17">
        <f t="shared" si="8"/>
        <v>350.00000000000006</v>
      </c>
      <c r="I141" s="17">
        <f>D141*Ingredients!D6</f>
        <v>39</v>
      </c>
      <c r="J141" s="17">
        <f t="shared" si="9"/>
        <v>15600</v>
      </c>
    </row>
    <row r="142" spans="1:10" ht="36" customHeight="1">
      <c r="A142" s="4">
        <v>6</v>
      </c>
      <c r="B142" s="4" t="s">
        <v>220</v>
      </c>
      <c r="C142" s="4" t="s">
        <v>157</v>
      </c>
      <c r="D142" s="16">
        <f>Inputs!$B$14*Inputs!$B$6</f>
        <v>0.05</v>
      </c>
      <c r="E142" s="16">
        <f>Inputs!$B$4</f>
        <v>400</v>
      </c>
      <c r="F142" s="16">
        <f>D142*E142/Ingredients!C7*(1+Inputs!$B$9)</f>
        <v>26.25</v>
      </c>
      <c r="G142" s="16">
        <f>MAX(0,INT((Inputs!$B$7-A142)/Inputs!$B$16)+1)</f>
        <v>4</v>
      </c>
      <c r="H142" s="16">
        <f t="shared" si="8"/>
        <v>105</v>
      </c>
      <c r="I142" s="16">
        <f>D142*Ingredients!D7</f>
        <v>12</v>
      </c>
      <c r="J142" s="16">
        <f t="shared" si="9"/>
        <v>4800</v>
      </c>
    </row>
    <row r="143" spans="1:10" ht="36" customHeight="1">
      <c r="A143" s="1">
        <v>6</v>
      </c>
      <c r="B143" s="1" t="s">
        <v>220</v>
      </c>
      <c r="C143" s="1" t="s">
        <v>170</v>
      </c>
      <c r="D143" s="17">
        <f>Inputs!$B$17*Ingredients!C13</f>
        <v>0.30000000000000004</v>
      </c>
      <c r="E143" s="17">
        <f>Inputs!$B$4</f>
        <v>400</v>
      </c>
      <c r="F143" s="17">
        <f>D143*E143/Ingredients!C13*(1+Inputs!$B$9)</f>
        <v>42.000000000000007</v>
      </c>
      <c r="G143" s="17">
        <f>MAX(0,INT((Inputs!$B$7-A143)/Inputs!$B$16)+1)</f>
        <v>4</v>
      </c>
      <c r="H143" s="17">
        <f t="shared" si="8"/>
        <v>168.00000000000003</v>
      </c>
      <c r="I143" s="17">
        <f>D143*Ingredients!D13</f>
        <v>8.1000000000000014</v>
      </c>
      <c r="J143" s="17">
        <f t="shared" si="9"/>
        <v>3240.0000000000005</v>
      </c>
    </row>
    <row r="144" spans="1:10" ht="36" customHeight="1">
      <c r="A144" s="4">
        <v>6</v>
      </c>
      <c r="B144" s="4" t="s">
        <v>220</v>
      </c>
      <c r="C144" s="4" t="s">
        <v>176</v>
      </c>
      <c r="D144" s="16">
        <f>Inputs!$B$18</f>
        <v>0.2</v>
      </c>
      <c r="E144" s="16">
        <f>Inputs!$B$4</f>
        <v>400</v>
      </c>
      <c r="F144" s="16">
        <f>D144*E144/Ingredients!C16*(1+Inputs!$B$9)</f>
        <v>88.421052631578959</v>
      </c>
      <c r="G144" s="16">
        <f>MAX(0,INT((Inputs!$B$7-A144)/Inputs!$B$16)+1)</f>
        <v>4</v>
      </c>
      <c r="H144" s="16">
        <f t="shared" si="8"/>
        <v>353.68421052631584</v>
      </c>
      <c r="I144" s="16">
        <f>D144*Ingredients!D16</f>
        <v>4</v>
      </c>
      <c r="J144" s="16">
        <f t="shared" si="9"/>
        <v>1600</v>
      </c>
    </row>
    <row r="145" spans="1:10" ht="36" customHeight="1">
      <c r="A145" s="1">
        <v>6</v>
      </c>
      <c r="B145" s="1" t="s">
        <v>220</v>
      </c>
      <c r="C145" s="1" t="s">
        <v>172</v>
      </c>
      <c r="D145" s="17">
        <v>0.15</v>
      </c>
      <c r="E145" s="17">
        <f>Inputs!$B$4</f>
        <v>400</v>
      </c>
      <c r="F145" s="17">
        <f>D145*E145/Ingredients!C14*(1+Inputs!$B$9)</f>
        <v>74.117647058823536</v>
      </c>
      <c r="G145" s="17">
        <f>MAX(0,INT((Inputs!$B$7-A145)/Inputs!$B$16)+1)</f>
        <v>4</v>
      </c>
      <c r="H145" s="17">
        <f t="shared" si="8"/>
        <v>296.47058823529414</v>
      </c>
      <c r="I145" s="17">
        <f>D145*Ingredients!D14</f>
        <v>1.5</v>
      </c>
      <c r="J145" s="17">
        <f t="shared" si="9"/>
        <v>600</v>
      </c>
    </row>
    <row r="146" spans="1:10" ht="36" customHeight="1">
      <c r="A146" s="4">
        <v>6</v>
      </c>
      <c r="B146" s="4" t="s">
        <v>221</v>
      </c>
      <c r="C146" s="4" t="s">
        <v>150</v>
      </c>
      <c r="D146" s="16">
        <f>Inputs!$B$12*(1-Inputs!$B$6)+Inputs!$B$13*Inputs!$B$6</f>
        <v>0.15</v>
      </c>
      <c r="E146" s="16">
        <f>Inputs!$B$4</f>
        <v>400</v>
      </c>
      <c r="F146" s="16">
        <f>D146*E146/Ingredients!C4*(1+Inputs!$B$9)</f>
        <v>126</v>
      </c>
      <c r="G146" s="16">
        <f>MAX(0,INT((Inputs!$B$7-A146)/Inputs!$B$16)+1)</f>
        <v>4</v>
      </c>
      <c r="H146" s="16">
        <f t="shared" si="8"/>
        <v>504</v>
      </c>
      <c r="I146" s="16">
        <f>D146*Ingredients!D4</f>
        <v>40.5</v>
      </c>
      <c r="J146" s="16">
        <f t="shared" si="9"/>
        <v>16200</v>
      </c>
    </row>
    <row r="147" spans="1:10" ht="36" customHeight="1">
      <c r="A147" s="1">
        <v>6</v>
      </c>
      <c r="B147" s="1" t="s">
        <v>221</v>
      </c>
      <c r="C147" s="1" t="s">
        <v>161</v>
      </c>
      <c r="D147" s="17">
        <f>Inputs!$B$14*Inputs!$B$6</f>
        <v>0.05</v>
      </c>
      <c r="E147" s="17">
        <f>Inputs!$B$4</f>
        <v>400</v>
      </c>
      <c r="F147" s="17">
        <f>D147*E147/Ingredients!C9*(1+Inputs!$B$9)</f>
        <v>23.333333333333332</v>
      </c>
      <c r="G147" s="17">
        <f>MAX(0,INT((Inputs!$B$7-A147)/Inputs!$B$16)+1)</f>
        <v>4</v>
      </c>
      <c r="H147" s="17">
        <f t="shared" si="8"/>
        <v>93.333333333333329</v>
      </c>
      <c r="I147" s="17">
        <f>D147*Ingredients!D9</f>
        <v>6</v>
      </c>
      <c r="J147" s="17">
        <f t="shared" si="9"/>
        <v>2400</v>
      </c>
    </row>
    <row r="148" spans="1:10" ht="36" customHeight="1">
      <c r="A148" s="4">
        <v>6</v>
      </c>
      <c r="B148" s="4" t="s">
        <v>221</v>
      </c>
      <c r="C148" s="4" t="s">
        <v>170</v>
      </c>
      <c r="D148" s="16">
        <f>Inputs!$B$17*Ingredients!C13</f>
        <v>0.30000000000000004</v>
      </c>
      <c r="E148" s="16">
        <f>Inputs!$B$4</f>
        <v>400</v>
      </c>
      <c r="F148" s="16">
        <f>D148*E148/Ingredients!C13*(1+Inputs!$B$9)</f>
        <v>42.000000000000007</v>
      </c>
      <c r="G148" s="16">
        <f>MAX(0,INT((Inputs!$B$7-A148)/Inputs!$B$16)+1)</f>
        <v>4</v>
      </c>
      <c r="H148" s="16">
        <f t="shared" si="8"/>
        <v>168.00000000000003</v>
      </c>
      <c r="I148" s="16">
        <f>D148*Ingredients!D13</f>
        <v>8.1000000000000014</v>
      </c>
      <c r="J148" s="16">
        <f t="shared" si="9"/>
        <v>3240.0000000000005</v>
      </c>
    </row>
    <row r="149" spans="1:10" ht="36" customHeight="1">
      <c r="A149" s="1">
        <v>6</v>
      </c>
      <c r="B149" s="1" t="s">
        <v>221</v>
      </c>
      <c r="C149" s="1" t="s">
        <v>176</v>
      </c>
      <c r="D149" s="17">
        <f>Inputs!$B$18</f>
        <v>0.2</v>
      </c>
      <c r="E149" s="17">
        <f>Inputs!$B$4</f>
        <v>400</v>
      </c>
      <c r="F149" s="17">
        <f>D149*E149/Ingredients!C16*(1+Inputs!$B$9)</f>
        <v>88.421052631578959</v>
      </c>
      <c r="G149" s="17">
        <f>MAX(0,INT((Inputs!$B$7-A149)/Inputs!$B$16)+1)</f>
        <v>4</v>
      </c>
      <c r="H149" s="17">
        <f t="shared" si="8"/>
        <v>353.68421052631584</v>
      </c>
      <c r="I149" s="17">
        <f>D149*Ingredients!D16</f>
        <v>4</v>
      </c>
      <c r="J149" s="17">
        <f t="shared" si="9"/>
        <v>1600</v>
      </c>
    </row>
    <row r="150" spans="1:10" ht="36" customHeight="1">
      <c r="A150" s="4">
        <v>6</v>
      </c>
      <c r="B150" s="4" t="s">
        <v>221</v>
      </c>
      <c r="C150" s="4" t="s">
        <v>172</v>
      </c>
      <c r="D150" s="16">
        <v>0.15</v>
      </c>
      <c r="E150" s="16">
        <f>Inputs!$B$4</f>
        <v>400</v>
      </c>
      <c r="F150" s="16">
        <f>D150*E150/Ingredients!C14*(1+Inputs!$B$9)</f>
        <v>74.117647058823536</v>
      </c>
      <c r="G150" s="16">
        <f>MAX(0,INT((Inputs!$B$7-A150)/Inputs!$B$16)+1)</f>
        <v>4</v>
      </c>
      <c r="H150" s="16">
        <f t="shared" si="8"/>
        <v>296.47058823529414</v>
      </c>
      <c r="I150" s="16">
        <f>D150*Ingredients!D14</f>
        <v>1.5</v>
      </c>
      <c r="J150" s="16">
        <f t="shared" si="9"/>
        <v>600</v>
      </c>
    </row>
    <row r="151" spans="1:10" ht="36" customHeight="1">
      <c r="A151" s="1">
        <v>6</v>
      </c>
      <c r="B151" s="1" t="s">
        <v>222</v>
      </c>
      <c r="C151" s="1" t="s">
        <v>167</v>
      </c>
      <c r="D151" s="17">
        <v>2</v>
      </c>
      <c r="E151" s="17">
        <f>Inputs!$B$5</f>
        <v>100</v>
      </c>
      <c r="F151" s="17">
        <f>D151*E151/Ingredients!C12*(1+Inputs!$B$9)</f>
        <v>210</v>
      </c>
      <c r="G151" s="17">
        <f>MAX(0,INT((Inputs!$B$7-A151)/Inputs!$B$16)+1)</f>
        <v>4</v>
      </c>
      <c r="H151" s="17">
        <f t="shared" si="8"/>
        <v>840</v>
      </c>
      <c r="I151" s="17">
        <f>D151*Ingredients!D12</f>
        <v>12.6</v>
      </c>
      <c r="J151" s="17">
        <f t="shared" si="9"/>
        <v>1260</v>
      </c>
    </row>
    <row r="152" spans="1:10" ht="36" customHeight="1">
      <c r="A152" s="4">
        <v>6</v>
      </c>
      <c r="B152" s="4" t="s">
        <v>222</v>
      </c>
      <c r="C152" s="4" t="s">
        <v>180</v>
      </c>
      <c r="D152" s="16">
        <v>0.1</v>
      </c>
      <c r="E152" s="16">
        <f>Inputs!$B$5</f>
        <v>100</v>
      </c>
      <c r="F152" s="16">
        <f>D152*E152/Ingredients!C18*(1+Inputs!$B$9)</f>
        <v>7.5000000000000009</v>
      </c>
      <c r="G152" s="16">
        <f>MAX(0,INT((Inputs!$B$7-A152)/Inputs!$B$16)+1)</f>
        <v>4</v>
      </c>
      <c r="H152" s="16">
        <f t="shared" si="8"/>
        <v>30.000000000000004</v>
      </c>
      <c r="I152" s="16">
        <f>D152*Ingredients!D18</f>
        <v>8</v>
      </c>
      <c r="J152" s="16">
        <f t="shared" si="9"/>
        <v>800</v>
      </c>
    </row>
    <row r="153" spans="1:10" ht="36" customHeight="1">
      <c r="A153" s="1">
        <v>6</v>
      </c>
      <c r="B153" s="1" t="s">
        <v>223</v>
      </c>
      <c r="C153" s="1" t="s">
        <v>188</v>
      </c>
      <c r="D153" s="17">
        <v>0.15</v>
      </c>
      <c r="E153" s="17">
        <f>Inputs!$B$4</f>
        <v>400</v>
      </c>
      <c r="F153" s="17">
        <f>D153*E153/Ingredients!C22*(1+Inputs!$B$9)</f>
        <v>96.92307692307692</v>
      </c>
      <c r="G153" s="17">
        <f>MAX(0,INT((Inputs!$B$7-A153)/Inputs!$B$16)+1)</f>
        <v>4</v>
      </c>
      <c r="H153" s="17">
        <f t="shared" si="8"/>
        <v>387.69230769230768</v>
      </c>
      <c r="I153" s="17">
        <f>D153*Ingredients!D22</f>
        <v>0.75</v>
      </c>
      <c r="J153" s="17">
        <f t="shared" si="9"/>
        <v>300</v>
      </c>
    </row>
    <row r="154" spans="1:10" ht="36" customHeight="1">
      <c r="A154" s="4">
        <v>6</v>
      </c>
      <c r="B154" s="4" t="s">
        <v>223</v>
      </c>
      <c r="C154" s="4" t="s">
        <v>190</v>
      </c>
      <c r="D154" s="16">
        <v>0.04</v>
      </c>
      <c r="E154" s="16">
        <f>Inputs!$B$4</f>
        <v>400</v>
      </c>
      <c r="F154" s="16">
        <f>D154*E154/Ingredients!C23*(1+Inputs!$B$9)</f>
        <v>16.8</v>
      </c>
      <c r="G154" s="16">
        <f>MAX(0,INT((Inputs!$B$7-A154)/Inputs!$B$16)+1)</f>
        <v>4</v>
      </c>
      <c r="H154" s="16">
        <f t="shared" si="8"/>
        <v>67.2</v>
      </c>
      <c r="I154" s="16">
        <f>D154*Ingredients!D23</f>
        <v>2.8000000000000003</v>
      </c>
      <c r="J154" s="16">
        <f t="shared" si="9"/>
        <v>1120</v>
      </c>
    </row>
    <row r="155" spans="1:10" ht="36" customHeight="1">
      <c r="A155" s="1">
        <v>6</v>
      </c>
      <c r="B155" s="1" t="s">
        <v>224</v>
      </c>
      <c r="C155" s="1" t="s">
        <v>192</v>
      </c>
      <c r="D155" s="17">
        <v>2.5000000000000001E-2</v>
      </c>
      <c r="E155" s="17">
        <f>Inputs!$B$4</f>
        <v>400</v>
      </c>
      <c r="F155" s="17">
        <f>D155*E155/Ingredients!C24*(1+Inputs!$B$9)</f>
        <v>10.5</v>
      </c>
      <c r="G155" s="17">
        <f>MAX(0,INT((Inputs!$B$7-A155)/Inputs!$B$16)+1)</f>
        <v>4</v>
      </c>
      <c r="H155" s="17">
        <f t="shared" si="8"/>
        <v>42</v>
      </c>
      <c r="I155" s="17">
        <f>D155*Ingredients!D24</f>
        <v>0</v>
      </c>
      <c r="J155" s="17">
        <f t="shared" si="9"/>
        <v>0</v>
      </c>
    </row>
    <row r="156" spans="1:10" ht="36" customHeight="1">
      <c r="A156" s="4">
        <v>6</v>
      </c>
      <c r="B156" s="4" t="s">
        <v>224</v>
      </c>
      <c r="C156" s="4" t="s">
        <v>194</v>
      </c>
      <c r="D156" s="16">
        <v>0.02</v>
      </c>
      <c r="E156" s="16">
        <f>Inputs!$B$4</f>
        <v>400</v>
      </c>
      <c r="F156" s="16">
        <f>D156*E156/Ingredients!C25*(1+Inputs!$B$9)</f>
        <v>8.4</v>
      </c>
      <c r="G156" s="16">
        <f>MAX(0,INT((Inputs!$B$7-A156)/Inputs!$B$16)+1)</f>
        <v>4</v>
      </c>
      <c r="H156" s="16">
        <f t="shared" si="8"/>
        <v>33.6</v>
      </c>
      <c r="I156" s="16">
        <f>D156*Ingredients!D25</f>
        <v>0</v>
      </c>
      <c r="J156" s="16">
        <f t="shared" si="9"/>
        <v>0</v>
      </c>
    </row>
    <row r="157" spans="1:10" ht="36" customHeight="1">
      <c r="A157" s="1">
        <v>6</v>
      </c>
      <c r="B157" s="1" t="s">
        <v>224</v>
      </c>
      <c r="C157" s="1" t="s">
        <v>196</v>
      </c>
      <c r="D157" s="17">
        <v>0.02</v>
      </c>
      <c r="E157" s="17">
        <f>Inputs!$B$4</f>
        <v>400</v>
      </c>
      <c r="F157" s="17">
        <f>D157*E157/Ingredients!C26*(1+Inputs!$B$9)</f>
        <v>8.4</v>
      </c>
      <c r="G157" s="17">
        <f>MAX(0,INT((Inputs!$B$7-A157)/Inputs!$B$16)+1)</f>
        <v>4</v>
      </c>
      <c r="H157" s="17">
        <f t="shared" si="8"/>
        <v>33.6</v>
      </c>
      <c r="I157" s="17">
        <f>D157*Ingredients!D26</f>
        <v>0</v>
      </c>
      <c r="J157" s="17">
        <f t="shared" si="9"/>
        <v>0</v>
      </c>
    </row>
    <row r="158" spans="1:10" ht="36" customHeight="1">
      <c r="A158" s="4">
        <v>6</v>
      </c>
      <c r="B158" s="4" t="s">
        <v>224</v>
      </c>
      <c r="C158" s="4" t="s">
        <v>198</v>
      </c>
      <c r="D158" s="16">
        <v>0.04</v>
      </c>
      <c r="E158" s="16">
        <f>Inputs!$B$4</f>
        <v>400</v>
      </c>
      <c r="F158" s="16">
        <f>D158*E158/Ingredients!C27*(1+Inputs!$B$9)</f>
        <v>16.8</v>
      </c>
      <c r="G158" s="16">
        <f>MAX(0,INT((Inputs!$B$7-A158)/Inputs!$B$16)+1)</f>
        <v>4</v>
      </c>
      <c r="H158" s="16">
        <f t="shared" si="8"/>
        <v>67.2</v>
      </c>
      <c r="I158" s="16">
        <f>D158*Ingredients!D27</f>
        <v>0</v>
      </c>
      <c r="J158" s="16">
        <f t="shared" si="9"/>
        <v>0</v>
      </c>
    </row>
    <row r="159" spans="1:10" ht="36" customHeight="1">
      <c r="A159" s="1">
        <v>6</v>
      </c>
      <c r="B159" s="1" t="s">
        <v>224</v>
      </c>
      <c r="C159" s="1" t="s">
        <v>200</v>
      </c>
      <c r="D159" s="17">
        <v>0.04</v>
      </c>
      <c r="E159" s="17">
        <f>Inputs!$B$4</f>
        <v>400</v>
      </c>
      <c r="F159" s="17">
        <f>D159*E159/Ingredients!C28*(1+Inputs!$B$9)</f>
        <v>19.764705882352942</v>
      </c>
      <c r="G159" s="17">
        <f>MAX(0,INT((Inputs!$B$7-A159)/Inputs!$B$16)+1)</f>
        <v>4</v>
      </c>
      <c r="H159" s="17">
        <f t="shared" si="8"/>
        <v>79.058823529411768</v>
      </c>
      <c r="I159" s="17">
        <f>D159*Ingredients!D28</f>
        <v>0</v>
      </c>
      <c r="J159" s="17">
        <f t="shared" si="9"/>
        <v>0</v>
      </c>
    </row>
    <row r="160" spans="1:10" ht="36" customHeight="1">
      <c r="A160" s="4">
        <v>6</v>
      </c>
      <c r="B160" s="4" t="s">
        <v>224</v>
      </c>
      <c r="C160" s="4" t="s">
        <v>202</v>
      </c>
      <c r="D160" s="16">
        <v>8.0000000000000002E-3</v>
      </c>
      <c r="E160" s="16">
        <f>Inputs!$B$4</f>
        <v>400</v>
      </c>
      <c r="F160" s="16">
        <f>D160*E160/Ingredients!C29*(1+Inputs!$B$9)</f>
        <v>3.3600000000000003</v>
      </c>
      <c r="G160" s="16">
        <f>MAX(0,INT((Inputs!$B$7-A160)/Inputs!$B$16)+1)</f>
        <v>4</v>
      </c>
      <c r="H160" s="16">
        <f t="shared" si="8"/>
        <v>13.440000000000001</v>
      </c>
      <c r="I160" s="16">
        <f>D160*Ingredients!D29</f>
        <v>0</v>
      </c>
      <c r="J160" s="16">
        <f t="shared" si="9"/>
        <v>0</v>
      </c>
    </row>
    <row r="161" spans="1:10" ht="36" customHeight="1">
      <c r="A161" s="1">
        <v>6</v>
      </c>
      <c r="B161" s="1" t="s">
        <v>224</v>
      </c>
      <c r="C161" s="1" t="s">
        <v>204</v>
      </c>
      <c r="D161" s="17">
        <v>3.0000000000000001E-3</v>
      </c>
      <c r="E161" s="17">
        <f>Inputs!$B$4</f>
        <v>400</v>
      </c>
      <c r="F161" s="17">
        <f>D161*E161/Ingredients!C30*(1+Inputs!$B$9)</f>
        <v>1.26</v>
      </c>
      <c r="G161" s="17">
        <f>MAX(0,INT((Inputs!$B$7-A161)/Inputs!$B$16)+1)</f>
        <v>4</v>
      </c>
      <c r="H161" s="17">
        <f t="shared" si="8"/>
        <v>5.04</v>
      </c>
      <c r="I161" s="17">
        <f>D161*Ingredients!D30</f>
        <v>0</v>
      </c>
      <c r="J161" s="17">
        <f t="shared" si="9"/>
        <v>0</v>
      </c>
    </row>
    <row r="162" spans="1:10" ht="36" customHeight="1">
      <c r="A162" s="4">
        <v>6</v>
      </c>
      <c r="B162" s="4" t="s">
        <v>224</v>
      </c>
      <c r="C162" s="4" t="s">
        <v>206</v>
      </c>
      <c r="D162" s="16">
        <v>1.4999999999999999E-2</v>
      </c>
      <c r="E162" s="16">
        <f>Inputs!$B$4</f>
        <v>400</v>
      </c>
      <c r="F162" s="16">
        <f>D162*E162/Ingredients!C31*(1+Inputs!$B$9)</f>
        <v>6.3000000000000007</v>
      </c>
      <c r="G162" s="16">
        <f>MAX(0,INT((Inputs!$B$7-A162)/Inputs!$B$16)+1)</f>
        <v>4</v>
      </c>
      <c r="H162" s="16">
        <f t="shared" si="8"/>
        <v>25.200000000000003</v>
      </c>
      <c r="I162" s="16">
        <f>D162*Ingredients!D31</f>
        <v>0</v>
      </c>
      <c r="J162" s="16">
        <f t="shared" si="9"/>
        <v>0</v>
      </c>
    </row>
    <row r="163" spans="1:10" ht="36" customHeight="1">
      <c r="A163" s="1">
        <v>7</v>
      </c>
      <c r="B163" s="1" t="s">
        <v>99</v>
      </c>
      <c r="C163" s="1" t="s">
        <v>167</v>
      </c>
      <c r="D163" s="17">
        <f>Inputs!$B$19</f>
        <v>2</v>
      </c>
      <c r="E163" s="17">
        <f>Inputs!$B$4</f>
        <v>400</v>
      </c>
      <c r="F163" s="17">
        <f>D163*E163/Ingredients!C12*(1+Inputs!$B$9)</f>
        <v>840</v>
      </c>
      <c r="G163" s="17">
        <f>MAX(0,INT((Inputs!$B$7-A163)/Inputs!$B$16)+1)</f>
        <v>4</v>
      </c>
      <c r="H163" s="17">
        <f t="shared" si="8"/>
        <v>3360</v>
      </c>
      <c r="I163" s="17">
        <f>D163*Ingredients!D12</f>
        <v>12.6</v>
      </c>
      <c r="J163" s="17">
        <f t="shared" si="9"/>
        <v>5040</v>
      </c>
    </row>
    <row r="164" spans="1:10" ht="36" customHeight="1">
      <c r="A164" s="4">
        <v>7</v>
      </c>
      <c r="B164" s="4" t="s">
        <v>99</v>
      </c>
      <c r="C164" s="4" t="s">
        <v>165</v>
      </c>
      <c r="D164" s="16">
        <v>0.1</v>
      </c>
      <c r="E164" s="16">
        <f>Inputs!$B$4</f>
        <v>400</v>
      </c>
      <c r="F164" s="16">
        <f>D164*E164/Ingredients!C11*(1+Inputs!$B$9)</f>
        <v>42</v>
      </c>
      <c r="G164" s="16">
        <f>MAX(0,INT((Inputs!$B$7-A164)/Inputs!$B$16)+1)</f>
        <v>4</v>
      </c>
      <c r="H164" s="16">
        <f t="shared" ref="H164:H195" si="10">F164*G164</f>
        <v>168</v>
      </c>
      <c r="I164" s="16">
        <f>D164*Ingredients!D11</f>
        <v>4.5</v>
      </c>
      <c r="J164" s="16">
        <f t="shared" ref="J164:J195" si="11">I164*E164</f>
        <v>1800</v>
      </c>
    </row>
    <row r="165" spans="1:10" ht="36" customHeight="1">
      <c r="A165" s="1">
        <v>7</v>
      </c>
      <c r="B165" s="1" t="s">
        <v>99</v>
      </c>
      <c r="C165" s="1" t="s">
        <v>182</v>
      </c>
      <c r="D165" s="17">
        <v>0.15</v>
      </c>
      <c r="E165" s="17">
        <f>Inputs!$B$4</f>
        <v>400</v>
      </c>
      <c r="F165" s="17">
        <f>D165*E165/Ingredients!C19*(1+Inputs!$B$9)</f>
        <v>21</v>
      </c>
      <c r="G165" s="17">
        <f>MAX(0,INT((Inputs!$B$7-A165)/Inputs!$B$16)+1)</f>
        <v>4</v>
      </c>
      <c r="H165" s="17">
        <f t="shared" si="10"/>
        <v>84</v>
      </c>
      <c r="I165" s="17">
        <f>D165*Ingredients!D19</f>
        <v>3.75</v>
      </c>
      <c r="J165" s="17">
        <f t="shared" si="11"/>
        <v>1500</v>
      </c>
    </row>
    <row r="166" spans="1:10" ht="36" customHeight="1">
      <c r="A166" s="4">
        <v>7</v>
      </c>
      <c r="B166" s="4" t="s">
        <v>99</v>
      </c>
      <c r="C166" s="4" t="s">
        <v>180</v>
      </c>
      <c r="D166" s="16">
        <v>0.1</v>
      </c>
      <c r="E166" s="16">
        <f>Inputs!$B$4</f>
        <v>400</v>
      </c>
      <c r="F166" s="16">
        <f>D166*E166/Ingredients!C18*(1+Inputs!$B$9)</f>
        <v>30.000000000000004</v>
      </c>
      <c r="G166" s="16">
        <f>MAX(0,INT((Inputs!$B$7-A166)/Inputs!$B$16)+1)</f>
        <v>4</v>
      </c>
      <c r="H166" s="16">
        <f t="shared" si="10"/>
        <v>120.00000000000001</v>
      </c>
      <c r="I166" s="16">
        <f>D166*Ingredients!D18</f>
        <v>8</v>
      </c>
      <c r="J166" s="16">
        <f t="shared" si="11"/>
        <v>3200</v>
      </c>
    </row>
    <row r="167" spans="1:10" ht="36" customHeight="1">
      <c r="A167" s="1">
        <v>7</v>
      </c>
      <c r="B167" s="1" t="s">
        <v>219</v>
      </c>
      <c r="C167" s="1" t="s">
        <v>184</v>
      </c>
      <c r="D167" s="17">
        <v>2.5000000000000001E-2</v>
      </c>
      <c r="E167" s="17">
        <f>Inputs!$B$4</f>
        <v>400</v>
      </c>
      <c r="F167" s="17">
        <f>D167*E167/Ingredients!C20*(1+Inputs!$B$9)</f>
        <v>10.5</v>
      </c>
      <c r="G167" s="17">
        <f>MAX(0,INT((Inputs!$B$7-A167)/Inputs!$B$16)+1)</f>
        <v>4</v>
      </c>
      <c r="H167" s="17">
        <f t="shared" si="10"/>
        <v>42</v>
      </c>
      <c r="I167" s="17">
        <f>D167*Ingredients!D20</f>
        <v>6.25</v>
      </c>
      <c r="J167" s="17">
        <f t="shared" si="11"/>
        <v>2500</v>
      </c>
    </row>
    <row r="168" spans="1:10" ht="36" customHeight="1">
      <c r="A168" s="4">
        <v>7</v>
      </c>
      <c r="B168" s="4" t="s">
        <v>220</v>
      </c>
      <c r="C168" s="4" t="s">
        <v>153</v>
      </c>
      <c r="D168" s="16">
        <f>Inputs!$B$12*(1-Inputs!$B$6)+Inputs!$B$13*Inputs!$B$6</f>
        <v>0.15</v>
      </c>
      <c r="E168" s="16">
        <f>Inputs!$B$4</f>
        <v>400</v>
      </c>
      <c r="F168" s="16">
        <f>D168*E168/Ingredients!C5*(1+Inputs!$B$9)</f>
        <v>87.500000000000014</v>
      </c>
      <c r="G168" s="16">
        <f>MAX(0,INT((Inputs!$B$7-A168)/Inputs!$B$16)+1)</f>
        <v>4</v>
      </c>
      <c r="H168" s="16">
        <f t="shared" si="10"/>
        <v>350.00000000000006</v>
      </c>
      <c r="I168" s="16">
        <f>D168*Ingredients!D5</f>
        <v>40.5</v>
      </c>
      <c r="J168" s="16">
        <f t="shared" si="11"/>
        <v>16200</v>
      </c>
    </row>
    <row r="169" spans="1:10" ht="36" customHeight="1">
      <c r="A169" s="1">
        <v>7</v>
      </c>
      <c r="B169" s="1" t="s">
        <v>220</v>
      </c>
      <c r="C169" s="1" t="s">
        <v>165</v>
      </c>
      <c r="D169" s="17">
        <f>Inputs!$B$14*Inputs!$B$6</f>
        <v>0.05</v>
      </c>
      <c r="E169" s="17">
        <f>Inputs!$B$4</f>
        <v>400</v>
      </c>
      <c r="F169" s="17">
        <f>D169*E169/Ingredients!C11*(1+Inputs!$B$9)</f>
        <v>21</v>
      </c>
      <c r="G169" s="17">
        <f>MAX(0,INT((Inputs!$B$7-A169)/Inputs!$B$16)+1)</f>
        <v>4</v>
      </c>
      <c r="H169" s="17">
        <f t="shared" si="10"/>
        <v>84</v>
      </c>
      <c r="I169" s="17">
        <f>D169*Ingredients!D11</f>
        <v>2.25</v>
      </c>
      <c r="J169" s="17">
        <f t="shared" si="11"/>
        <v>900</v>
      </c>
    </row>
    <row r="170" spans="1:10" ht="36" customHeight="1">
      <c r="A170" s="4">
        <v>7</v>
      </c>
      <c r="B170" s="4" t="s">
        <v>220</v>
      </c>
      <c r="C170" s="4" t="s">
        <v>170</v>
      </c>
      <c r="D170" s="16">
        <f>Inputs!$B$17*Ingredients!C13</f>
        <v>0.30000000000000004</v>
      </c>
      <c r="E170" s="16">
        <f>Inputs!$B$4</f>
        <v>400</v>
      </c>
      <c r="F170" s="16">
        <f>D170*E170/Ingredients!C13*(1+Inputs!$B$9)</f>
        <v>42.000000000000007</v>
      </c>
      <c r="G170" s="16">
        <f>MAX(0,INT((Inputs!$B$7-A170)/Inputs!$B$16)+1)</f>
        <v>4</v>
      </c>
      <c r="H170" s="16">
        <f t="shared" si="10"/>
        <v>168.00000000000003</v>
      </c>
      <c r="I170" s="16">
        <f>D170*Ingredients!D13</f>
        <v>8.1000000000000014</v>
      </c>
      <c r="J170" s="16">
        <f t="shared" si="11"/>
        <v>3240.0000000000005</v>
      </c>
    </row>
    <row r="171" spans="1:10" ht="36" customHeight="1">
      <c r="A171" s="1">
        <v>7</v>
      </c>
      <c r="B171" s="1" t="s">
        <v>220</v>
      </c>
      <c r="C171" s="1" t="s">
        <v>176</v>
      </c>
      <c r="D171" s="17">
        <f>Inputs!$B$18</f>
        <v>0.2</v>
      </c>
      <c r="E171" s="17">
        <f>Inputs!$B$4</f>
        <v>400</v>
      </c>
      <c r="F171" s="17">
        <f>D171*E171/Ingredients!C16*(1+Inputs!$B$9)</f>
        <v>88.421052631578959</v>
      </c>
      <c r="G171" s="17">
        <f>MAX(0,INT((Inputs!$B$7-A171)/Inputs!$B$16)+1)</f>
        <v>4</v>
      </c>
      <c r="H171" s="17">
        <f t="shared" si="10"/>
        <v>353.68421052631584</v>
      </c>
      <c r="I171" s="17">
        <f>D171*Ingredients!D16</f>
        <v>4</v>
      </c>
      <c r="J171" s="17">
        <f t="shared" si="11"/>
        <v>1600</v>
      </c>
    </row>
    <row r="172" spans="1:10" ht="36" customHeight="1">
      <c r="A172" s="4">
        <v>7</v>
      </c>
      <c r="B172" s="4" t="s">
        <v>220</v>
      </c>
      <c r="C172" s="4" t="s">
        <v>165</v>
      </c>
      <c r="D172" s="16">
        <v>0.08</v>
      </c>
      <c r="E172" s="16">
        <f>Inputs!$B$4</f>
        <v>400</v>
      </c>
      <c r="F172" s="16">
        <f>D172*E172/Ingredients!C11*(1+Inputs!$B$9)</f>
        <v>33.6</v>
      </c>
      <c r="G172" s="16">
        <f>MAX(0,INT((Inputs!$B$7-A172)/Inputs!$B$16)+1)</f>
        <v>4</v>
      </c>
      <c r="H172" s="16">
        <f t="shared" si="10"/>
        <v>134.4</v>
      </c>
      <c r="I172" s="16">
        <f>D172*Ingredients!D11</f>
        <v>3.6</v>
      </c>
      <c r="J172" s="16">
        <f t="shared" si="11"/>
        <v>1440</v>
      </c>
    </row>
    <row r="173" spans="1:10" ht="36" customHeight="1">
      <c r="A173" s="1">
        <v>7</v>
      </c>
      <c r="B173" s="1" t="s">
        <v>221</v>
      </c>
      <c r="C173" s="1" t="s">
        <v>150</v>
      </c>
      <c r="D173" s="17">
        <f>Inputs!$B$12*(1-Inputs!$B$6)+Inputs!$B$13*Inputs!$B$6</f>
        <v>0.15</v>
      </c>
      <c r="E173" s="17">
        <f>Inputs!$B$4</f>
        <v>400</v>
      </c>
      <c r="F173" s="17">
        <f>D173*E173/Ingredients!C4*(1+Inputs!$B$9)</f>
        <v>126</v>
      </c>
      <c r="G173" s="17">
        <f>MAX(0,INT((Inputs!$B$7-A173)/Inputs!$B$16)+1)</f>
        <v>4</v>
      </c>
      <c r="H173" s="17">
        <f t="shared" si="10"/>
        <v>504</v>
      </c>
      <c r="I173" s="17">
        <f>D173*Ingredients!D4</f>
        <v>40.5</v>
      </c>
      <c r="J173" s="17">
        <f t="shared" si="11"/>
        <v>16200</v>
      </c>
    </row>
    <row r="174" spans="1:10" ht="36" customHeight="1">
      <c r="A174" s="4">
        <v>7</v>
      </c>
      <c r="B174" s="4" t="s">
        <v>221</v>
      </c>
      <c r="C174" s="4" t="s">
        <v>157</v>
      </c>
      <c r="D174" s="16">
        <f>Inputs!$B$14*Inputs!$B$6</f>
        <v>0.05</v>
      </c>
      <c r="E174" s="16">
        <f>Inputs!$B$4</f>
        <v>400</v>
      </c>
      <c r="F174" s="16">
        <f>D174*E174/Ingredients!C7*(1+Inputs!$B$9)</f>
        <v>26.25</v>
      </c>
      <c r="G174" s="16">
        <f>MAX(0,INT((Inputs!$B$7-A174)/Inputs!$B$16)+1)</f>
        <v>4</v>
      </c>
      <c r="H174" s="16">
        <f t="shared" si="10"/>
        <v>105</v>
      </c>
      <c r="I174" s="16">
        <f>D174*Ingredients!D7</f>
        <v>12</v>
      </c>
      <c r="J174" s="16">
        <f t="shared" si="11"/>
        <v>4800</v>
      </c>
    </row>
    <row r="175" spans="1:10" ht="36" customHeight="1">
      <c r="A175" s="1">
        <v>7</v>
      </c>
      <c r="B175" s="1" t="s">
        <v>221</v>
      </c>
      <c r="C175" s="1" t="s">
        <v>170</v>
      </c>
      <c r="D175" s="17">
        <f>Inputs!$B$17*Ingredients!C13</f>
        <v>0.30000000000000004</v>
      </c>
      <c r="E175" s="17">
        <f>Inputs!$B$4</f>
        <v>400</v>
      </c>
      <c r="F175" s="17">
        <f>D175*E175/Ingredients!C13*(1+Inputs!$B$9)</f>
        <v>42.000000000000007</v>
      </c>
      <c r="G175" s="17">
        <f>MAX(0,INT((Inputs!$B$7-A175)/Inputs!$B$16)+1)</f>
        <v>4</v>
      </c>
      <c r="H175" s="17">
        <f t="shared" si="10"/>
        <v>168.00000000000003</v>
      </c>
      <c r="I175" s="17">
        <f>D175*Ingredients!D13</f>
        <v>8.1000000000000014</v>
      </c>
      <c r="J175" s="17">
        <f t="shared" si="11"/>
        <v>3240.0000000000005</v>
      </c>
    </row>
    <row r="176" spans="1:10" ht="36" customHeight="1">
      <c r="A176" s="4">
        <v>7</v>
      </c>
      <c r="B176" s="4" t="s">
        <v>221</v>
      </c>
      <c r="C176" s="4" t="s">
        <v>176</v>
      </c>
      <c r="D176" s="16">
        <f>Inputs!$B$18</f>
        <v>0.2</v>
      </c>
      <c r="E176" s="16">
        <f>Inputs!$B$4</f>
        <v>400</v>
      </c>
      <c r="F176" s="16">
        <f>D176*E176/Ingredients!C16*(1+Inputs!$B$9)</f>
        <v>88.421052631578959</v>
      </c>
      <c r="G176" s="16">
        <f>MAX(0,INT((Inputs!$B$7-A176)/Inputs!$B$16)+1)</f>
        <v>4</v>
      </c>
      <c r="H176" s="16">
        <f t="shared" si="10"/>
        <v>353.68421052631584</v>
      </c>
      <c r="I176" s="16">
        <f>D176*Ingredients!D16</f>
        <v>4</v>
      </c>
      <c r="J176" s="16">
        <f t="shared" si="11"/>
        <v>1600</v>
      </c>
    </row>
    <row r="177" spans="1:10" ht="36" customHeight="1">
      <c r="A177" s="1">
        <v>7</v>
      </c>
      <c r="B177" s="1" t="s">
        <v>221</v>
      </c>
      <c r="C177" s="1" t="s">
        <v>172</v>
      </c>
      <c r="D177" s="17">
        <v>0.15</v>
      </c>
      <c r="E177" s="17">
        <f>Inputs!$B$4</f>
        <v>400</v>
      </c>
      <c r="F177" s="17">
        <f>D177*E177/Ingredients!C14*(1+Inputs!$B$9)</f>
        <v>74.117647058823536</v>
      </c>
      <c r="G177" s="17">
        <f>MAX(0,INT((Inputs!$B$7-A177)/Inputs!$B$16)+1)</f>
        <v>4</v>
      </c>
      <c r="H177" s="17">
        <f t="shared" si="10"/>
        <v>296.47058823529414</v>
      </c>
      <c r="I177" s="17">
        <f>D177*Ingredients!D14</f>
        <v>1.5</v>
      </c>
      <c r="J177" s="17">
        <f t="shared" si="11"/>
        <v>600</v>
      </c>
    </row>
    <row r="178" spans="1:10" ht="36" customHeight="1">
      <c r="A178" s="4">
        <v>7</v>
      </c>
      <c r="B178" s="4" t="s">
        <v>222</v>
      </c>
      <c r="C178" s="4" t="s">
        <v>159</v>
      </c>
      <c r="D178" s="16">
        <v>0.1</v>
      </c>
      <c r="E178" s="16">
        <f>Inputs!$B$5</f>
        <v>100</v>
      </c>
      <c r="F178" s="16">
        <f>D178*E178/Ingredients!C8*(1+Inputs!$B$9)</f>
        <v>15.000000000000002</v>
      </c>
      <c r="G178" s="16">
        <f>MAX(0,INT((Inputs!$B$7-A178)/Inputs!$B$16)+1)</f>
        <v>4</v>
      </c>
      <c r="H178" s="16">
        <f t="shared" si="10"/>
        <v>60.000000000000007</v>
      </c>
      <c r="I178" s="16">
        <f>D178*Ingredients!D8</f>
        <v>24</v>
      </c>
      <c r="J178" s="16">
        <f t="shared" si="11"/>
        <v>2400</v>
      </c>
    </row>
    <row r="179" spans="1:10" ht="36" customHeight="1">
      <c r="A179" s="1">
        <v>7</v>
      </c>
      <c r="B179" s="1" t="s">
        <v>222</v>
      </c>
      <c r="C179" s="1" t="s">
        <v>180</v>
      </c>
      <c r="D179" s="17">
        <v>0.1</v>
      </c>
      <c r="E179" s="17">
        <f>Inputs!$B$5</f>
        <v>100</v>
      </c>
      <c r="F179" s="17">
        <f>D179*E179/Ingredients!C18*(1+Inputs!$B$9)</f>
        <v>7.5000000000000009</v>
      </c>
      <c r="G179" s="17">
        <f>MAX(0,INT((Inputs!$B$7-A179)/Inputs!$B$16)+1)</f>
        <v>4</v>
      </c>
      <c r="H179" s="17">
        <f t="shared" si="10"/>
        <v>30.000000000000004</v>
      </c>
      <c r="I179" s="17">
        <f>D179*Ingredients!D18</f>
        <v>8</v>
      </c>
      <c r="J179" s="17">
        <f t="shared" si="11"/>
        <v>800</v>
      </c>
    </row>
    <row r="180" spans="1:10" ht="36" customHeight="1">
      <c r="A180" s="4">
        <v>7</v>
      </c>
      <c r="B180" s="4" t="s">
        <v>223</v>
      </c>
      <c r="C180" s="4" t="s">
        <v>188</v>
      </c>
      <c r="D180" s="16">
        <v>0.15</v>
      </c>
      <c r="E180" s="16">
        <f>Inputs!$B$4</f>
        <v>400</v>
      </c>
      <c r="F180" s="16">
        <f>D180*E180/Ingredients!C22*(1+Inputs!$B$9)</f>
        <v>96.92307692307692</v>
      </c>
      <c r="G180" s="16">
        <f>MAX(0,INT((Inputs!$B$7-A180)/Inputs!$B$16)+1)</f>
        <v>4</v>
      </c>
      <c r="H180" s="16">
        <f t="shared" si="10"/>
        <v>387.69230769230768</v>
      </c>
      <c r="I180" s="16">
        <f>D180*Ingredients!D22</f>
        <v>0.75</v>
      </c>
      <c r="J180" s="16">
        <f t="shared" si="11"/>
        <v>300</v>
      </c>
    </row>
    <row r="181" spans="1:10" ht="36" customHeight="1">
      <c r="A181" s="1">
        <v>7</v>
      </c>
      <c r="B181" s="1" t="s">
        <v>223</v>
      </c>
      <c r="C181" s="1" t="s">
        <v>190</v>
      </c>
      <c r="D181" s="17">
        <v>0.04</v>
      </c>
      <c r="E181" s="17">
        <f>Inputs!$B$4</f>
        <v>400</v>
      </c>
      <c r="F181" s="17">
        <f>D181*E181/Ingredients!C23*(1+Inputs!$B$9)</f>
        <v>16.8</v>
      </c>
      <c r="G181" s="17">
        <f>MAX(0,INT((Inputs!$B$7-A181)/Inputs!$B$16)+1)</f>
        <v>4</v>
      </c>
      <c r="H181" s="17">
        <f t="shared" si="10"/>
        <v>67.2</v>
      </c>
      <c r="I181" s="17">
        <f>D181*Ingredients!D23</f>
        <v>2.8000000000000003</v>
      </c>
      <c r="J181" s="17">
        <f t="shared" si="11"/>
        <v>1120</v>
      </c>
    </row>
    <row r="182" spans="1:10" ht="36" customHeight="1">
      <c r="A182" s="4">
        <v>7</v>
      </c>
      <c r="B182" s="4" t="s">
        <v>224</v>
      </c>
      <c r="C182" s="4" t="s">
        <v>192</v>
      </c>
      <c r="D182" s="16">
        <v>2.5000000000000001E-2</v>
      </c>
      <c r="E182" s="16">
        <f>Inputs!$B$4</f>
        <v>400</v>
      </c>
      <c r="F182" s="16">
        <f>D182*E182/Ingredients!C24*(1+Inputs!$B$9)</f>
        <v>10.5</v>
      </c>
      <c r="G182" s="16">
        <f>MAX(0,INT((Inputs!$B$7-A182)/Inputs!$B$16)+1)</f>
        <v>4</v>
      </c>
      <c r="H182" s="16">
        <f t="shared" si="10"/>
        <v>42</v>
      </c>
      <c r="I182" s="16">
        <f>D182*Ingredients!D24</f>
        <v>0</v>
      </c>
      <c r="J182" s="16">
        <f t="shared" si="11"/>
        <v>0</v>
      </c>
    </row>
    <row r="183" spans="1:10" ht="36" customHeight="1">
      <c r="A183" s="1">
        <v>7</v>
      </c>
      <c r="B183" s="1" t="s">
        <v>224</v>
      </c>
      <c r="C183" s="1" t="s">
        <v>194</v>
      </c>
      <c r="D183" s="17">
        <v>0.02</v>
      </c>
      <c r="E183" s="17">
        <f>Inputs!$B$4</f>
        <v>400</v>
      </c>
      <c r="F183" s="17">
        <f>D183*E183/Ingredients!C25*(1+Inputs!$B$9)</f>
        <v>8.4</v>
      </c>
      <c r="G183" s="17">
        <f>MAX(0,INT((Inputs!$B$7-A183)/Inputs!$B$16)+1)</f>
        <v>4</v>
      </c>
      <c r="H183" s="17">
        <f t="shared" si="10"/>
        <v>33.6</v>
      </c>
      <c r="I183" s="17">
        <f>D183*Ingredients!D25</f>
        <v>0</v>
      </c>
      <c r="J183" s="17">
        <f t="shared" si="11"/>
        <v>0</v>
      </c>
    </row>
    <row r="184" spans="1:10" ht="36" customHeight="1">
      <c r="A184" s="4">
        <v>7</v>
      </c>
      <c r="B184" s="4" t="s">
        <v>224</v>
      </c>
      <c r="C184" s="4" t="s">
        <v>196</v>
      </c>
      <c r="D184" s="16">
        <v>0.02</v>
      </c>
      <c r="E184" s="16">
        <f>Inputs!$B$4</f>
        <v>400</v>
      </c>
      <c r="F184" s="16">
        <f>D184*E184/Ingredients!C26*(1+Inputs!$B$9)</f>
        <v>8.4</v>
      </c>
      <c r="G184" s="16">
        <f>MAX(0,INT((Inputs!$B$7-A184)/Inputs!$B$16)+1)</f>
        <v>4</v>
      </c>
      <c r="H184" s="16">
        <f t="shared" si="10"/>
        <v>33.6</v>
      </c>
      <c r="I184" s="16">
        <f>D184*Ingredients!D26</f>
        <v>0</v>
      </c>
      <c r="J184" s="16">
        <f t="shared" si="11"/>
        <v>0</v>
      </c>
    </row>
    <row r="185" spans="1:10" ht="36" customHeight="1">
      <c r="A185" s="1">
        <v>7</v>
      </c>
      <c r="B185" s="1" t="s">
        <v>224</v>
      </c>
      <c r="C185" s="1" t="s">
        <v>198</v>
      </c>
      <c r="D185" s="17">
        <v>0.04</v>
      </c>
      <c r="E185" s="17">
        <f>Inputs!$B$4</f>
        <v>400</v>
      </c>
      <c r="F185" s="17">
        <f>D185*E185/Ingredients!C27*(1+Inputs!$B$9)</f>
        <v>16.8</v>
      </c>
      <c r="G185" s="17">
        <f>MAX(0,INT((Inputs!$B$7-A185)/Inputs!$B$16)+1)</f>
        <v>4</v>
      </c>
      <c r="H185" s="17">
        <f t="shared" si="10"/>
        <v>67.2</v>
      </c>
      <c r="I185" s="17">
        <f>D185*Ingredients!D27</f>
        <v>0</v>
      </c>
      <c r="J185" s="17">
        <f t="shared" si="11"/>
        <v>0</v>
      </c>
    </row>
    <row r="186" spans="1:10" ht="36" customHeight="1">
      <c r="A186" s="4">
        <v>7</v>
      </c>
      <c r="B186" s="4" t="s">
        <v>224</v>
      </c>
      <c r="C186" s="4" t="s">
        <v>200</v>
      </c>
      <c r="D186" s="16">
        <v>0.04</v>
      </c>
      <c r="E186" s="16">
        <f>Inputs!$B$4</f>
        <v>400</v>
      </c>
      <c r="F186" s="16">
        <f>D186*E186/Ingredients!C28*(1+Inputs!$B$9)</f>
        <v>19.764705882352942</v>
      </c>
      <c r="G186" s="16">
        <f>MAX(0,INT((Inputs!$B$7-A186)/Inputs!$B$16)+1)</f>
        <v>4</v>
      </c>
      <c r="H186" s="16">
        <f t="shared" si="10"/>
        <v>79.058823529411768</v>
      </c>
      <c r="I186" s="16">
        <f>D186*Ingredients!D28</f>
        <v>0</v>
      </c>
      <c r="J186" s="16">
        <f t="shared" si="11"/>
        <v>0</v>
      </c>
    </row>
    <row r="187" spans="1:10" ht="36" customHeight="1">
      <c r="A187" s="1">
        <v>7</v>
      </c>
      <c r="B187" s="1" t="s">
        <v>224</v>
      </c>
      <c r="C187" s="1" t="s">
        <v>202</v>
      </c>
      <c r="D187" s="17">
        <v>8.0000000000000002E-3</v>
      </c>
      <c r="E187" s="17">
        <f>Inputs!$B$4</f>
        <v>400</v>
      </c>
      <c r="F187" s="17">
        <f>D187*E187/Ingredients!C29*(1+Inputs!$B$9)</f>
        <v>3.3600000000000003</v>
      </c>
      <c r="G187" s="17">
        <f>MAX(0,INT((Inputs!$B$7-A187)/Inputs!$B$16)+1)</f>
        <v>4</v>
      </c>
      <c r="H187" s="17">
        <f t="shared" si="10"/>
        <v>13.440000000000001</v>
      </c>
      <c r="I187" s="17">
        <f>D187*Ingredients!D29</f>
        <v>0</v>
      </c>
      <c r="J187" s="17">
        <f t="shared" si="11"/>
        <v>0</v>
      </c>
    </row>
    <row r="188" spans="1:10" ht="36" customHeight="1">
      <c r="A188" s="4">
        <v>7</v>
      </c>
      <c r="B188" s="4" t="s">
        <v>224</v>
      </c>
      <c r="C188" s="4" t="s">
        <v>204</v>
      </c>
      <c r="D188" s="16">
        <v>3.0000000000000001E-3</v>
      </c>
      <c r="E188" s="16">
        <f>Inputs!$B$4</f>
        <v>400</v>
      </c>
      <c r="F188" s="16">
        <f>D188*E188/Ingredients!C30*(1+Inputs!$B$9)</f>
        <v>1.26</v>
      </c>
      <c r="G188" s="16">
        <f>MAX(0,INT((Inputs!$B$7-A188)/Inputs!$B$16)+1)</f>
        <v>4</v>
      </c>
      <c r="H188" s="16">
        <f t="shared" si="10"/>
        <v>5.04</v>
      </c>
      <c r="I188" s="16">
        <f>D188*Ingredients!D30</f>
        <v>0</v>
      </c>
      <c r="J188" s="16">
        <f t="shared" si="11"/>
        <v>0</v>
      </c>
    </row>
    <row r="189" spans="1:10" ht="36" customHeight="1">
      <c r="A189" s="1">
        <v>7</v>
      </c>
      <c r="B189" s="1" t="s">
        <v>224</v>
      </c>
      <c r="C189" s="1" t="s">
        <v>206</v>
      </c>
      <c r="D189" s="17">
        <v>1.4999999999999999E-2</v>
      </c>
      <c r="E189" s="17">
        <f>Inputs!$B$4</f>
        <v>400</v>
      </c>
      <c r="F189" s="17">
        <f>D189*E189/Ingredients!C31*(1+Inputs!$B$9)</f>
        <v>6.3000000000000007</v>
      </c>
      <c r="G189" s="17">
        <f>MAX(0,INT((Inputs!$B$7-A189)/Inputs!$B$16)+1)</f>
        <v>4</v>
      </c>
      <c r="H189" s="17">
        <f t="shared" si="10"/>
        <v>25.200000000000003</v>
      </c>
      <c r="I189" s="17">
        <f>D189*Ingredients!D31</f>
        <v>0</v>
      </c>
      <c r="J189" s="17">
        <f t="shared" si="11"/>
        <v>0</v>
      </c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3"/>
  <sheetViews>
    <sheetView showGridLines="0" workbookViewId="0"/>
  </sheetViews>
  <sheetFormatPr defaultRowHeight="13.8"/>
  <cols>
    <col min="1" max="1" width="35" customWidth="1"/>
    <col min="2" max="2" width="10" customWidth="1"/>
    <col min="3" max="3" width="19" customWidth="1"/>
    <col min="4" max="4" width="20" customWidth="1"/>
    <col min="5" max="5" width="19" customWidth="1"/>
    <col min="6" max="7" width="20" customWidth="1"/>
    <col min="8" max="8" width="22" customWidth="1"/>
    <col min="9" max="9" width="17" customWidth="1"/>
    <col min="10" max="10" width="20" customWidth="1"/>
    <col min="11" max="11" width="22" customWidth="1"/>
  </cols>
  <sheetData>
    <row r="1" spans="1:11" ht="37.950000000000003" customHeight="1">
      <c r="A1" s="20" t="s">
        <v>225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3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43.95" customHeight="1">
      <c r="A3" s="2" t="s">
        <v>211</v>
      </c>
      <c r="B3" s="2" t="s">
        <v>144</v>
      </c>
      <c r="C3" s="2" t="s">
        <v>226</v>
      </c>
      <c r="D3" s="2" t="s">
        <v>227</v>
      </c>
      <c r="E3" s="2" t="s">
        <v>228</v>
      </c>
      <c r="F3" s="2" t="s">
        <v>229</v>
      </c>
      <c r="G3" s="2" t="s">
        <v>77</v>
      </c>
      <c r="H3" s="2" t="s">
        <v>230</v>
      </c>
      <c r="I3" s="2" t="s">
        <v>231</v>
      </c>
      <c r="J3" s="2" t="s">
        <v>232</v>
      </c>
      <c r="K3" s="2" t="s">
        <v>233</v>
      </c>
    </row>
    <row r="4" spans="1:11" ht="36" customHeight="1">
      <c r="A4" s="4" t="s">
        <v>150</v>
      </c>
      <c r="B4" s="4" t="s">
        <v>151</v>
      </c>
      <c r="C4" s="14">
        <f>SUMIF(Production!$C$4:$C$189,A4,Production!$F$4:$F$189)</f>
        <v>756</v>
      </c>
      <c r="D4" s="14">
        <f>SUMIF(Production!$C$4:$C$189,A4,Production!$H$4:$H$189)</f>
        <v>3213</v>
      </c>
      <c r="E4" s="14">
        <v>0</v>
      </c>
      <c r="F4" s="14">
        <f t="shared" ref="F4:F31" si="0">D4+E4</f>
        <v>3213</v>
      </c>
      <c r="G4" s="14">
        <f>F4*Inputs!$B$10*Ingredients!F4</f>
        <v>321.3</v>
      </c>
      <c r="H4" s="14">
        <f t="shared" ref="H4:H31" si="1">ROUNDUP(F4+G4,0)</f>
        <v>3535</v>
      </c>
      <c r="I4" s="5">
        <f>Ingredients!E4</f>
        <v>16</v>
      </c>
      <c r="J4" s="5">
        <f t="shared" ref="J4:J31" si="2">F4*I4</f>
        <v>51408</v>
      </c>
      <c r="K4" s="5">
        <f t="shared" ref="K4:K31" si="3">H4*I4</f>
        <v>56560</v>
      </c>
    </row>
    <row r="5" spans="1:11" ht="36" customHeight="1">
      <c r="A5" s="1" t="s">
        <v>153</v>
      </c>
      <c r="B5" s="1" t="s">
        <v>151</v>
      </c>
      <c r="C5" s="15">
        <f>SUMIF(Production!$C$4:$C$189,A5,Production!$F$4:$F$189)</f>
        <v>379.16666666666669</v>
      </c>
      <c r="D5" s="15">
        <f>SUMIF(Production!$C$4:$C$189,A5,Production!$H$4:$H$189)</f>
        <v>1604.1666666666667</v>
      </c>
      <c r="E5" s="15">
        <v>0</v>
      </c>
      <c r="F5" s="15">
        <f t="shared" si="0"/>
        <v>1604.1666666666667</v>
      </c>
      <c r="G5" s="15">
        <f>F5*Inputs!$B$10*Ingredients!F5</f>
        <v>160.41666666666669</v>
      </c>
      <c r="H5" s="15">
        <f t="shared" si="1"/>
        <v>1765</v>
      </c>
      <c r="I5" s="3">
        <f>Ingredients!E5</f>
        <v>30</v>
      </c>
      <c r="J5" s="3">
        <f t="shared" si="2"/>
        <v>48125</v>
      </c>
      <c r="K5" s="3">
        <f t="shared" si="3"/>
        <v>52950</v>
      </c>
    </row>
    <row r="6" spans="1:11" ht="36" customHeight="1">
      <c r="A6" s="4" t="s">
        <v>155</v>
      </c>
      <c r="B6" s="4" t="s">
        <v>151</v>
      </c>
      <c r="C6" s="14">
        <f>SUMIF(Production!$C$4:$C$189,A6,Production!$F$4:$F$189)</f>
        <v>291.66666666666669</v>
      </c>
      <c r="D6" s="14">
        <f>SUMIF(Production!$C$4:$C$189,A6,Production!$H$4:$H$189)</f>
        <v>1254.1666666666667</v>
      </c>
      <c r="E6" s="14">
        <v>0</v>
      </c>
      <c r="F6" s="14">
        <f t="shared" si="0"/>
        <v>1254.1666666666667</v>
      </c>
      <c r="G6" s="14">
        <f>F6*Inputs!$B$10*Ingredients!F6</f>
        <v>125.41666666666669</v>
      </c>
      <c r="H6" s="14">
        <f t="shared" si="1"/>
        <v>1380</v>
      </c>
      <c r="I6" s="5">
        <f>Ingredients!E6</f>
        <v>25</v>
      </c>
      <c r="J6" s="5">
        <f t="shared" si="2"/>
        <v>31354.166666666668</v>
      </c>
      <c r="K6" s="5">
        <f t="shared" si="3"/>
        <v>34500</v>
      </c>
    </row>
    <row r="7" spans="1:11" ht="36" customHeight="1">
      <c r="A7" s="1" t="s">
        <v>157</v>
      </c>
      <c r="B7" s="1" t="s">
        <v>151</v>
      </c>
      <c r="C7" s="15">
        <f>SUMIF(Production!$C$4:$C$189,A7,Production!$F$4:$F$189)</f>
        <v>236.25</v>
      </c>
      <c r="D7" s="15">
        <f>SUMIF(Production!$C$4:$C$189,A7,Production!$H$4:$H$189)</f>
        <v>1050</v>
      </c>
      <c r="E7" s="15">
        <v>0</v>
      </c>
      <c r="F7" s="15">
        <f t="shared" si="0"/>
        <v>1050</v>
      </c>
      <c r="G7" s="15">
        <f>F7*Inputs!$B$10*Ingredients!F7</f>
        <v>105</v>
      </c>
      <c r="H7" s="15">
        <f t="shared" si="1"/>
        <v>1155</v>
      </c>
      <c r="I7" s="3">
        <f>Ingredients!E7</f>
        <v>22</v>
      </c>
      <c r="J7" s="3">
        <f t="shared" si="2"/>
        <v>23100</v>
      </c>
      <c r="K7" s="3">
        <f t="shared" si="3"/>
        <v>25410</v>
      </c>
    </row>
    <row r="8" spans="1:11" ht="36" customHeight="1">
      <c r="A8" s="4" t="s">
        <v>159</v>
      </c>
      <c r="B8" s="4" t="s">
        <v>151</v>
      </c>
      <c r="C8" s="14">
        <f>SUMIF(Production!$C$4:$C$189,A8,Production!$F$4:$F$189)</f>
        <v>93</v>
      </c>
      <c r="D8" s="14">
        <f>SUMIF(Production!$C$4:$C$189,A8,Production!$H$4:$H$189)</f>
        <v>387</v>
      </c>
      <c r="E8" s="14">
        <v>0</v>
      </c>
      <c r="F8" s="14">
        <f t="shared" si="0"/>
        <v>387</v>
      </c>
      <c r="G8" s="14">
        <f>F8*Inputs!$B$10*Ingredients!F8</f>
        <v>38.700000000000003</v>
      </c>
      <c r="H8" s="14">
        <f t="shared" si="1"/>
        <v>426</v>
      </c>
      <c r="I8" s="5">
        <f>Ingredients!E8</f>
        <v>20</v>
      </c>
      <c r="J8" s="5">
        <f t="shared" si="2"/>
        <v>7740</v>
      </c>
      <c r="K8" s="5">
        <f t="shared" si="3"/>
        <v>8520</v>
      </c>
    </row>
    <row r="9" spans="1:11" ht="36" customHeight="1">
      <c r="A9" s="1" t="s">
        <v>161</v>
      </c>
      <c r="B9" s="1" t="s">
        <v>151</v>
      </c>
      <c r="C9" s="15">
        <f>SUMIF(Production!$C$4:$C$189,A9,Production!$F$4:$F$189)</f>
        <v>98</v>
      </c>
      <c r="D9" s="15">
        <f>SUMIF(Production!$C$4:$C$189,A9,Production!$H$4:$H$189)</f>
        <v>429.33333333333331</v>
      </c>
      <c r="E9" s="15">
        <v>0</v>
      </c>
      <c r="F9" s="15">
        <f t="shared" si="0"/>
        <v>429.33333333333331</v>
      </c>
      <c r="G9" s="15">
        <f>F9*Inputs!$B$10*Ingredients!F9</f>
        <v>42.933333333333337</v>
      </c>
      <c r="H9" s="15">
        <f t="shared" si="1"/>
        <v>473</v>
      </c>
      <c r="I9" s="3">
        <f>Ingredients!E9</f>
        <v>16</v>
      </c>
      <c r="J9" s="3">
        <f t="shared" si="2"/>
        <v>6869.333333333333</v>
      </c>
      <c r="K9" s="3">
        <f t="shared" si="3"/>
        <v>7568</v>
      </c>
    </row>
    <row r="10" spans="1:11" ht="36" customHeight="1">
      <c r="A10" s="4" t="s">
        <v>163</v>
      </c>
      <c r="B10" s="4" t="s">
        <v>151</v>
      </c>
      <c r="C10" s="14">
        <f>SUMIF(Production!$C$4:$C$189,A10,Production!$F$4:$F$189)</f>
        <v>22.10526315789474</v>
      </c>
      <c r="D10" s="14">
        <f>SUMIF(Production!$C$4:$C$189,A10,Production!$H$4:$H$189)</f>
        <v>110.5263157894737</v>
      </c>
      <c r="E10" s="14">
        <v>0</v>
      </c>
      <c r="F10" s="14">
        <f t="shared" si="0"/>
        <v>110.5263157894737</v>
      </c>
      <c r="G10" s="14">
        <f>F10*Inputs!$B$10*Ingredients!F10</f>
        <v>11.05263157894737</v>
      </c>
      <c r="H10" s="14">
        <f t="shared" si="1"/>
        <v>122</v>
      </c>
      <c r="I10" s="5">
        <f>Ingredients!E10</f>
        <v>14</v>
      </c>
      <c r="J10" s="5">
        <f t="shared" si="2"/>
        <v>1547.3684210526317</v>
      </c>
      <c r="K10" s="5">
        <f t="shared" si="3"/>
        <v>1708</v>
      </c>
    </row>
    <row r="11" spans="1:11" ht="36" customHeight="1">
      <c r="A11" s="1" t="s">
        <v>165</v>
      </c>
      <c r="B11" s="1" t="s">
        <v>151</v>
      </c>
      <c r="C11" s="15">
        <f>SUMIF(Production!$C$4:$C$189,A11,Production!$F$4:$F$189)</f>
        <v>306.60000000000002</v>
      </c>
      <c r="D11" s="15">
        <f>SUMIF(Production!$C$4:$C$189,A11,Production!$H$4:$H$189)</f>
        <v>1289.4000000000001</v>
      </c>
      <c r="E11" s="15">
        <v>0</v>
      </c>
      <c r="F11" s="15">
        <f t="shared" si="0"/>
        <v>1289.4000000000001</v>
      </c>
      <c r="G11" s="15">
        <f>F11*Inputs!$B$10*Ingredients!F11</f>
        <v>128.94000000000003</v>
      </c>
      <c r="H11" s="15">
        <f t="shared" si="1"/>
        <v>1419</v>
      </c>
      <c r="I11" s="3">
        <f>Ingredients!E11</f>
        <v>10</v>
      </c>
      <c r="J11" s="3">
        <f t="shared" si="2"/>
        <v>12894</v>
      </c>
      <c r="K11" s="3">
        <f t="shared" si="3"/>
        <v>14190</v>
      </c>
    </row>
    <row r="12" spans="1:11" ht="36" customHeight="1">
      <c r="A12" s="4" t="s">
        <v>167</v>
      </c>
      <c r="B12" s="4" t="s">
        <v>168</v>
      </c>
      <c r="C12" s="14">
        <f>SUMIF(Production!$C$4:$C$189,A12,Production!$F$4:$F$189)</f>
        <v>6300</v>
      </c>
      <c r="D12" s="14">
        <f>SUMIF(Production!$C$4:$C$189,A12,Production!$H$4:$H$189)</f>
        <v>26880</v>
      </c>
      <c r="E12" s="14">
        <v>0</v>
      </c>
      <c r="F12" s="14">
        <f t="shared" si="0"/>
        <v>26880</v>
      </c>
      <c r="G12" s="14">
        <f>F12*Inputs!$B$10*Ingredients!F12</f>
        <v>0</v>
      </c>
      <c r="H12" s="14">
        <f t="shared" si="1"/>
        <v>26880</v>
      </c>
      <c r="I12" s="5">
        <f>Ingredients!E12</f>
        <v>1</v>
      </c>
      <c r="J12" s="5">
        <f t="shared" si="2"/>
        <v>26880</v>
      </c>
      <c r="K12" s="5">
        <f t="shared" si="3"/>
        <v>26880</v>
      </c>
    </row>
    <row r="13" spans="1:11" ht="36" customHeight="1">
      <c r="A13" s="1" t="s">
        <v>170</v>
      </c>
      <c r="B13" s="1" t="s">
        <v>151</v>
      </c>
      <c r="C13" s="15">
        <f>SUMIF(Production!$C$4:$C$189,A13,Production!$F$4:$F$189)</f>
        <v>567.00000000000011</v>
      </c>
      <c r="D13" s="15">
        <f>SUMIF(Production!$C$4:$C$189,A13,Production!$H$4:$H$189)</f>
        <v>2436.0000000000005</v>
      </c>
      <c r="E13" s="15">
        <v>0</v>
      </c>
      <c r="F13" s="15">
        <f t="shared" si="0"/>
        <v>2436.0000000000005</v>
      </c>
      <c r="G13" s="15">
        <f>F13*Inputs!$B$10*Ingredients!F13</f>
        <v>243.60000000000005</v>
      </c>
      <c r="H13" s="15">
        <f t="shared" si="1"/>
        <v>2680</v>
      </c>
      <c r="I13" s="3">
        <f>Ingredients!E13</f>
        <v>5</v>
      </c>
      <c r="J13" s="3">
        <f t="shared" si="2"/>
        <v>12180.000000000002</v>
      </c>
      <c r="K13" s="3">
        <f t="shared" si="3"/>
        <v>13400</v>
      </c>
    </row>
    <row r="14" spans="1:11" ht="36" customHeight="1">
      <c r="A14" s="4" t="s">
        <v>172</v>
      </c>
      <c r="B14" s="4" t="s">
        <v>151</v>
      </c>
      <c r="C14" s="14">
        <f>SUMIF(Production!$C$4:$C$189,A14,Production!$F$4:$F$189)</f>
        <v>667.05882352941182</v>
      </c>
      <c r="D14" s="14">
        <f>SUMIF(Production!$C$4:$C$189,A14,Production!$H$4:$H$189)</f>
        <v>2816.4705882352946</v>
      </c>
      <c r="E14" s="14">
        <v>0</v>
      </c>
      <c r="F14" s="14">
        <f t="shared" si="0"/>
        <v>2816.4705882352946</v>
      </c>
      <c r="G14" s="14">
        <f>F14*Inputs!$B$10*Ingredients!F14</f>
        <v>0</v>
      </c>
      <c r="H14" s="14">
        <f t="shared" si="1"/>
        <v>2817</v>
      </c>
      <c r="I14" s="5">
        <f>Ingredients!E14</f>
        <v>5</v>
      </c>
      <c r="J14" s="5">
        <f t="shared" si="2"/>
        <v>14082.352941176472</v>
      </c>
      <c r="K14" s="5">
        <f t="shared" si="3"/>
        <v>14085</v>
      </c>
    </row>
    <row r="15" spans="1:11" ht="36" customHeight="1">
      <c r="A15" s="1" t="s">
        <v>174</v>
      </c>
      <c r="B15" s="1" t="s">
        <v>151</v>
      </c>
      <c r="C15" s="15">
        <f>SUMIF(Production!$C$4:$C$189,A15,Production!$F$4:$F$189)</f>
        <v>33.6</v>
      </c>
      <c r="D15" s="15">
        <f>SUMIF(Production!$C$4:$C$189,A15,Production!$H$4:$H$189)</f>
        <v>134.4</v>
      </c>
      <c r="E15" s="15">
        <v>0</v>
      </c>
      <c r="F15" s="15">
        <f t="shared" si="0"/>
        <v>134.4</v>
      </c>
      <c r="G15" s="15">
        <f>F15*Inputs!$B$10*Ingredients!F15</f>
        <v>13.440000000000001</v>
      </c>
      <c r="H15" s="15">
        <f t="shared" si="1"/>
        <v>148</v>
      </c>
      <c r="I15" s="3">
        <f>Ingredients!E15</f>
        <v>7</v>
      </c>
      <c r="J15" s="3">
        <f t="shared" si="2"/>
        <v>940.80000000000007</v>
      </c>
      <c r="K15" s="3">
        <f t="shared" si="3"/>
        <v>1036</v>
      </c>
    </row>
    <row r="16" spans="1:11" ht="36" customHeight="1">
      <c r="A16" s="4" t="s">
        <v>176</v>
      </c>
      <c r="B16" s="4" t="s">
        <v>151</v>
      </c>
      <c r="C16" s="14">
        <f>SUMIF(Production!$C$4:$C$189,A16,Production!$F$4:$F$189)</f>
        <v>1237.8947368421054</v>
      </c>
      <c r="D16" s="14">
        <f>SUMIF(Production!$C$4:$C$189,A16,Production!$H$4:$H$189)</f>
        <v>5305.2631578947376</v>
      </c>
      <c r="E16" s="14">
        <f>-Inputs!B4*MIN(Inputs!B7,Inputs!B16)*Inputs!B18*2/Ingredients!C16*(1+Inputs!B9)</f>
        <v>-1237.8947368421054</v>
      </c>
      <c r="F16" s="14">
        <f t="shared" si="0"/>
        <v>4067.3684210526321</v>
      </c>
      <c r="G16" s="14">
        <f>F16*Inputs!$B$10*Ingredients!F16</f>
        <v>406.73684210526324</v>
      </c>
      <c r="H16" s="14">
        <f t="shared" si="1"/>
        <v>4475</v>
      </c>
      <c r="I16" s="5">
        <f>Ingredients!E16</f>
        <v>9</v>
      </c>
      <c r="J16" s="5">
        <f t="shared" si="2"/>
        <v>36606.315789473687</v>
      </c>
      <c r="K16" s="5">
        <f t="shared" si="3"/>
        <v>40275</v>
      </c>
    </row>
    <row r="17" spans="1:11" ht="36" customHeight="1">
      <c r="A17" s="1" t="s">
        <v>178</v>
      </c>
      <c r="B17" s="1" t="s">
        <v>151</v>
      </c>
      <c r="C17" s="15">
        <f>SUMIF(Production!$C$4:$C$189,A17,Production!$F$4:$F$189)</f>
        <v>0</v>
      </c>
      <c r="D17" s="15">
        <f>SUMIF(Production!$C$4:$C$189,A17,Production!$H$4:$H$189)</f>
        <v>0</v>
      </c>
      <c r="E17" s="15">
        <f>-E16*Ingredients!C16/Ingredients!C17</f>
        <v>1383.5294117647059</v>
      </c>
      <c r="F17" s="15">
        <f t="shared" si="0"/>
        <v>1383.5294117647059</v>
      </c>
      <c r="G17" s="15">
        <f>F17*Inputs!$B$10*Ingredients!F17</f>
        <v>0</v>
      </c>
      <c r="H17" s="15">
        <f t="shared" si="1"/>
        <v>1384</v>
      </c>
      <c r="I17" s="3">
        <f>Ingredients!E17</f>
        <v>5</v>
      </c>
      <c r="J17" s="3">
        <f t="shared" si="2"/>
        <v>6917.6470588235297</v>
      </c>
      <c r="K17" s="3">
        <f t="shared" si="3"/>
        <v>6920</v>
      </c>
    </row>
    <row r="18" spans="1:11" ht="36" customHeight="1">
      <c r="A18" s="4" t="s">
        <v>180</v>
      </c>
      <c r="B18" s="4" t="s">
        <v>151</v>
      </c>
      <c r="C18" s="14">
        <f>SUMIF(Production!$C$4:$C$189,A18,Production!$F$4:$F$189)</f>
        <v>262.50000000000006</v>
      </c>
      <c r="D18" s="14">
        <f>SUMIF(Production!$C$4:$C$189,A18,Production!$H$4:$H$189)</f>
        <v>1125.0000000000002</v>
      </c>
      <c r="E18" s="14">
        <v>0</v>
      </c>
      <c r="F18" s="14">
        <f t="shared" si="0"/>
        <v>1125.0000000000002</v>
      </c>
      <c r="G18" s="14">
        <f>F18*Inputs!$B$10*Ingredients!F18</f>
        <v>112.50000000000003</v>
      </c>
      <c r="H18" s="14">
        <f t="shared" si="1"/>
        <v>1238</v>
      </c>
      <c r="I18" s="5">
        <f>Ingredients!E18</f>
        <v>5</v>
      </c>
      <c r="J18" s="5">
        <f t="shared" si="2"/>
        <v>5625.0000000000009</v>
      </c>
      <c r="K18" s="5">
        <f t="shared" si="3"/>
        <v>6190</v>
      </c>
    </row>
    <row r="19" spans="1:11" ht="36" customHeight="1">
      <c r="A19" s="1" t="s">
        <v>182</v>
      </c>
      <c r="B19" s="1" t="s">
        <v>151</v>
      </c>
      <c r="C19" s="15">
        <f>SUMIF(Production!$C$4:$C$189,A19,Production!$F$4:$F$189)</f>
        <v>147</v>
      </c>
      <c r="D19" s="15">
        <f>SUMIF(Production!$C$4:$C$189,A19,Production!$H$4:$H$189)</f>
        <v>630</v>
      </c>
      <c r="E19" s="15">
        <v>0</v>
      </c>
      <c r="F19" s="15">
        <f t="shared" si="0"/>
        <v>630</v>
      </c>
      <c r="G19" s="15">
        <f>F19*Inputs!$B$10*Ingredients!F19</f>
        <v>63</v>
      </c>
      <c r="H19" s="15">
        <f t="shared" si="1"/>
        <v>693</v>
      </c>
      <c r="I19" s="3">
        <f>Ingredients!E19</f>
        <v>8</v>
      </c>
      <c r="J19" s="3">
        <f t="shared" si="2"/>
        <v>5040</v>
      </c>
      <c r="K19" s="3">
        <f t="shared" si="3"/>
        <v>5544</v>
      </c>
    </row>
    <row r="20" spans="1:11" ht="36" customHeight="1">
      <c r="A20" s="4" t="s">
        <v>184</v>
      </c>
      <c r="B20" s="4" t="s">
        <v>151</v>
      </c>
      <c r="C20" s="14">
        <f>SUMIF(Production!$C$4:$C$189,A20,Production!$F$4:$F$189)</f>
        <v>73.5</v>
      </c>
      <c r="D20" s="14">
        <f>SUMIF(Production!$C$4:$C$189,A20,Production!$H$4:$H$189)</f>
        <v>315</v>
      </c>
      <c r="E20" s="14">
        <v>0</v>
      </c>
      <c r="F20" s="14">
        <f t="shared" si="0"/>
        <v>315</v>
      </c>
      <c r="G20" s="14">
        <f>F20*Inputs!$B$10*Ingredients!F20</f>
        <v>31.5</v>
      </c>
      <c r="H20" s="14">
        <f t="shared" si="1"/>
        <v>347</v>
      </c>
      <c r="I20" s="5">
        <f>Ingredients!E20</f>
        <v>24</v>
      </c>
      <c r="J20" s="5">
        <f t="shared" si="2"/>
        <v>7560</v>
      </c>
      <c r="K20" s="5">
        <f t="shared" si="3"/>
        <v>8328</v>
      </c>
    </row>
    <row r="21" spans="1:11" ht="36" customHeight="1">
      <c r="A21" s="1" t="s">
        <v>186</v>
      </c>
      <c r="B21" s="1" t="s">
        <v>151</v>
      </c>
      <c r="C21" s="15">
        <f>SUMIF(Production!$C$4:$C$189,A21,Production!$F$4:$F$189)</f>
        <v>0</v>
      </c>
      <c r="D21" s="15">
        <f>SUMIF(Production!$C$4:$C$189,A21,Production!$H$4:$H$189)</f>
        <v>0</v>
      </c>
      <c r="E21" s="15">
        <f>-E22*Ingredients!C22/Ingredients!C21</f>
        <v>588</v>
      </c>
      <c r="F21" s="15">
        <f t="shared" si="0"/>
        <v>588</v>
      </c>
      <c r="G21" s="15">
        <f>F21*Inputs!$B$10*Ingredients!F21</f>
        <v>0</v>
      </c>
      <c r="H21" s="15">
        <f t="shared" si="1"/>
        <v>588</v>
      </c>
      <c r="I21" s="3">
        <f>Ingredients!E21</f>
        <v>6</v>
      </c>
      <c r="J21" s="3">
        <f t="shared" si="2"/>
        <v>3528</v>
      </c>
      <c r="K21" s="3">
        <f t="shared" si="3"/>
        <v>3528</v>
      </c>
    </row>
    <row r="22" spans="1:11" ht="36" customHeight="1">
      <c r="A22" s="4" t="s">
        <v>188</v>
      </c>
      <c r="B22" s="4" t="s">
        <v>151</v>
      </c>
      <c r="C22" s="14">
        <f>SUMIF(Production!$C$4:$C$189,A22,Production!$F$4:$F$189)</f>
        <v>678.46153846153845</v>
      </c>
      <c r="D22" s="14">
        <f>SUMIF(Production!$C$4:$C$189,A22,Production!$H$4:$H$189)</f>
        <v>2907.6923076923076</v>
      </c>
      <c r="E22" s="14">
        <f>-Inputs!B4*MIN(Inputs!B7,Inputs!B16)*0.15/Ingredients!C22*(1+Inputs!B9)</f>
        <v>-678.46153846153845</v>
      </c>
      <c r="F22" s="14">
        <f t="shared" si="0"/>
        <v>2229.2307692307691</v>
      </c>
      <c r="G22" s="14">
        <f>F22*Inputs!$B$10*Ingredients!F22</f>
        <v>222.92307692307691</v>
      </c>
      <c r="H22" s="14">
        <f t="shared" si="1"/>
        <v>2453</v>
      </c>
      <c r="I22" s="5">
        <f>Ingredients!E22</f>
        <v>10</v>
      </c>
      <c r="J22" s="5">
        <f t="shared" si="2"/>
        <v>22292.307692307691</v>
      </c>
      <c r="K22" s="5">
        <f t="shared" si="3"/>
        <v>24530</v>
      </c>
    </row>
    <row r="23" spans="1:11" ht="36" customHeight="1">
      <c r="A23" s="1" t="s">
        <v>190</v>
      </c>
      <c r="B23" s="1" t="s">
        <v>151</v>
      </c>
      <c r="C23" s="15">
        <f>SUMIF(Production!$C$4:$C$189,A23,Production!$F$4:$F$189)</f>
        <v>117.6</v>
      </c>
      <c r="D23" s="15">
        <f>SUMIF(Production!$C$4:$C$189,A23,Production!$H$4:$H$189)</f>
        <v>503.99999999999994</v>
      </c>
      <c r="E23" s="15">
        <v>0</v>
      </c>
      <c r="F23" s="15">
        <f t="shared" si="0"/>
        <v>503.99999999999994</v>
      </c>
      <c r="G23" s="15">
        <f>F23*Inputs!$B$10*Ingredients!F23</f>
        <v>50.4</v>
      </c>
      <c r="H23" s="15">
        <f t="shared" si="1"/>
        <v>555</v>
      </c>
      <c r="I23" s="3">
        <f>Ingredients!E23</f>
        <v>12</v>
      </c>
      <c r="J23" s="3">
        <f t="shared" si="2"/>
        <v>6047.9999999999991</v>
      </c>
      <c r="K23" s="3">
        <f t="shared" si="3"/>
        <v>6660</v>
      </c>
    </row>
    <row r="24" spans="1:11" ht="36" customHeight="1">
      <c r="A24" s="4" t="s">
        <v>192</v>
      </c>
      <c r="B24" s="4" t="s">
        <v>151</v>
      </c>
      <c r="C24" s="14">
        <f>SUMIF(Production!$C$4:$C$189,A24,Production!$F$4:$F$189)</f>
        <v>73.5</v>
      </c>
      <c r="D24" s="14">
        <f>SUMIF(Production!$C$4:$C$189,A24,Production!$H$4:$H$189)</f>
        <v>315</v>
      </c>
      <c r="E24" s="14">
        <v>0</v>
      </c>
      <c r="F24" s="14">
        <f t="shared" si="0"/>
        <v>315</v>
      </c>
      <c r="G24" s="14">
        <f>F24*Inputs!$B$10*Ingredients!F24</f>
        <v>31.5</v>
      </c>
      <c r="H24" s="14">
        <f t="shared" si="1"/>
        <v>347</v>
      </c>
      <c r="I24" s="5">
        <f>Ingredients!E24</f>
        <v>10</v>
      </c>
      <c r="J24" s="5">
        <f t="shared" si="2"/>
        <v>3150</v>
      </c>
      <c r="K24" s="5">
        <f t="shared" si="3"/>
        <v>3470</v>
      </c>
    </row>
    <row r="25" spans="1:11" ht="36" customHeight="1">
      <c r="A25" s="1" t="s">
        <v>194</v>
      </c>
      <c r="B25" s="1" t="s">
        <v>151</v>
      </c>
      <c r="C25" s="15">
        <f>SUMIF(Production!$C$4:$C$189,A25,Production!$F$4:$F$189)</f>
        <v>58.8</v>
      </c>
      <c r="D25" s="15">
        <f>SUMIF(Production!$C$4:$C$189,A25,Production!$H$4:$H$189)</f>
        <v>251.99999999999997</v>
      </c>
      <c r="E25" s="15">
        <v>0</v>
      </c>
      <c r="F25" s="15">
        <f t="shared" si="0"/>
        <v>251.99999999999997</v>
      </c>
      <c r="G25" s="15">
        <f>F25*Inputs!$B$10*Ingredients!F25</f>
        <v>25.2</v>
      </c>
      <c r="H25" s="15">
        <f t="shared" si="1"/>
        <v>278</v>
      </c>
      <c r="I25" s="3">
        <f>Ingredients!E25</f>
        <v>5</v>
      </c>
      <c r="J25" s="3">
        <f t="shared" si="2"/>
        <v>1259.9999999999998</v>
      </c>
      <c r="K25" s="3">
        <f t="shared" si="3"/>
        <v>1390</v>
      </c>
    </row>
    <row r="26" spans="1:11" ht="36" customHeight="1">
      <c r="A26" s="4" t="s">
        <v>196</v>
      </c>
      <c r="B26" s="4" t="s">
        <v>151</v>
      </c>
      <c r="C26" s="14">
        <f>SUMIF(Production!$C$4:$C$189,A26,Production!$F$4:$F$189)</f>
        <v>58.8</v>
      </c>
      <c r="D26" s="14">
        <f>SUMIF(Production!$C$4:$C$189,A26,Production!$H$4:$H$189)</f>
        <v>251.99999999999997</v>
      </c>
      <c r="E26" s="14">
        <v>0</v>
      </c>
      <c r="F26" s="14">
        <f t="shared" si="0"/>
        <v>251.99999999999997</v>
      </c>
      <c r="G26" s="14">
        <f>F26*Inputs!$B$10*Ingredients!F26</f>
        <v>25.2</v>
      </c>
      <c r="H26" s="14">
        <f t="shared" si="1"/>
        <v>278</v>
      </c>
      <c r="I26" s="5">
        <f>Ingredients!E26</f>
        <v>10</v>
      </c>
      <c r="J26" s="5">
        <f t="shared" si="2"/>
        <v>2519.9999999999995</v>
      </c>
      <c r="K26" s="5">
        <f t="shared" si="3"/>
        <v>2780</v>
      </c>
    </row>
    <row r="27" spans="1:11" ht="36" customHeight="1">
      <c r="A27" s="1" t="s">
        <v>198</v>
      </c>
      <c r="B27" s="1" t="s">
        <v>151</v>
      </c>
      <c r="C27" s="15">
        <f>SUMIF(Production!$C$4:$C$189,A27,Production!$F$4:$F$189)</f>
        <v>117.6</v>
      </c>
      <c r="D27" s="15">
        <f>SUMIF(Production!$C$4:$C$189,A27,Production!$H$4:$H$189)</f>
        <v>503.99999999999994</v>
      </c>
      <c r="E27" s="15">
        <v>0</v>
      </c>
      <c r="F27" s="15">
        <f t="shared" si="0"/>
        <v>503.99999999999994</v>
      </c>
      <c r="G27" s="15">
        <f>F27*Inputs!$B$10*Ingredients!F27</f>
        <v>50.4</v>
      </c>
      <c r="H27" s="15">
        <f t="shared" si="1"/>
        <v>555</v>
      </c>
      <c r="I27" s="3">
        <f>Ingredients!E27</f>
        <v>12</v>
      </c>
      <c r="J27" s="3">
        <f t="shared" si="2"/>
        <v>6047.9999999999991</v>
      </c>
      <c r="K27" s="3">
        <f t="shared" si="3"/>
        <v>6660</v>
      </c>
    </row>
    <row r="28" spans="1:11" ht="36" customHeight="1">
      <c r="A28" s="4" t="s">
        <v>200</v>
      </c>
      <c r="B28" s="4" t="s">
        <v>151</v>
      </c>
      <c r="C28" s="14">
        <f>SUMIF(Production!$C$4:$C$189,A28,Production!$F$4:$F$189)</f>
        <v>138.35294117647061</v>
      </c>
      <c r="D28" s="14">
        <f>SUMIF(Production!$C$4:$C$189,A28,Production!$H$4:$H$189)</f>
        <v>592.94117647058829</v>
      </c>
      <c r="E28" s="14">
        <v>0</v>
      </c>
      <c r="F28" s="14">
        <f t="shared" si="0"/>
        <v>592.94117647058829</v>
      </c>
      <c r="G28" s="14">
        <f>F28*Inputs!$B$10*Ingredients!F28</f>
        <v>0</v>
      </c>
      <c r="H28" s="14">
        <f t="shared" si="1"/>
        <v>593</v>
      </c>
      <c r="I28" s="5">
        <f>Ingredients!E28</f>
        <v>7</v>
      </c>
      <c r="J28" s="5">
        <f t="shared" si="2"/>
        <v>4150.588235294118</v>
      </c>
      <c r="K28" s="5">
        <f t="shared" si="3"/>
        <v>4151</v>
      </c>
    </row>
    <row r="29" spans="1:11" ht="36" customHeight="1">
      <c r="A29" s="1" t="s">
        <v>202</v>
      </c>
      <c r="B29" s="1" t="s">
        <v>151</v>
      </c>
      <c r="C29" s="15">
        <f>SUMIF(Production!$C$4:$C$189,A29,Production!$F$4:$F$189)</f>
        <v>23.52</v>
      </c>
      <c r="D29" s="15">
        <f>SUMIF(Production!$C$4:$C$189,A29,Production!$H$4:$H$189)</f>
        <v>100.8</v>
      </c>
      <c r="E29" s="15">
        <v>0</v>
      </c>
      <c r="F29" s="15">
        <f t="shared" si="0"/>
        <v>100.8</v>
      </c>
      <c r="G29" s="15">
        <f>F29*Inputs!$B$10*Ingredients!F29</f>
        <v>10.08</v>
      </c>
      <c r="H29" s="15">
        <f t="shared" si="1"/>
        <v>111</v>
      </c>
      <c r="I29" s="3">
        <f>Ingredients!E29</f>
        <v>35</v>
      </c>
      <c r="J29" s="3">
        <f t="shared" si="2"/>
        <v>3528</v>
      </c>
      <c r="K29" s="3">
        <f t="shared" si="3"/>
        <v>3885</v>
      </c>
    </row>
    <row r="30" spans="1:11" ht="36" customHeight="1">
      <c r="A30" s="4" t="s">
        <v>204</v>
      </c>
      <c r="B30" s="4" t="s">
        <v>151</v>
      </c>
      <c r="C30" s="14">
        <f>SUMIF(Production!$C$4:$C$189,A30,Production!$F$4:$F$189)</f>
        <v>8.82</v>
      </c>
      <c r="D30" s="14">
        <f>SUMIF(Production!$C$4:$C$189,A30,Production!$H$4:$H$189)</f>
        <v>37.799999999999997</v>
      </c>
      <c r="E30" s="14">
        <v>0</v>
      </c>
      <c r="F30" s="14">
        <f t="shared" si="0"/>
        <v>37.799999999999997</v>
      </c>
      <c r="G30" s="14">
        <f>F30*Inputs!$B$10*Ingredients!F30</f>
        <v>3.78</v>
      </c>
      <c r="H30" s="14">
        <f t="shared" si="1"/>
        <v>42</v>
      </c>
      <c r="I30" s="5">
        <f>Ingredients!E30</f>
        <v>20</v>
      </c>
      <c r="J30" s="5">
        <f t="shared" si="2"/>
        <v>756</v>
      </c>
      <c r="K30" s="5">
        <f t="shared" si="3"/>
        <v>840</v>
      </c>
    </row>
    <row r="31" spans="1:11" ht="36" customHeight="1">
      <c r="A31" s="1" t="s">
        <v>206</v>
      </c>
      <c r="B31" s="1" t="s">
        <v>151</v>
      </c>
      <c r="C31" s="15">
        <f>SUMIF(Production!$C$4:$C$189,A31,Production!$F$4:$F$189)</f>
        <v>44.100000000000009</v>
      </c>
      <c r="D31" s="15">
        <f>SUMIF(Production!$C$4:$C$189,A31,Production!$H$4:$H$189)</f>
        <v>189</v>
      </c>
      <c r="E31" s="15">
        <v>0</v>
      </c>
      <c r="F31" s="15">
        <f t="shared" si="0"/>
        <v>189</v>
      </c>
      <c r="G31" s="15">
        <f>F31*Inputs!$B$10*Ingredients!F31</f>
        <v>18.900000000000002</v>
      </c>
      <c r="H31" s="15">
        <f t="shared" si="1"/>
        <v>208</v>
      </c>
      <c r="I31" s="3">
        <f>Ingredients!E31</f>
        <v>12</v>
      </c>
      <c r="J31" s="3">
        <f t="shared" si="2"/>
        <v>2268</v>
      </c>
      <c r="K31" s="3">
        <f t="shared" si="3"/>
        <v>2496</v>
      </c>
    </row>
    <row r="32" spans="1:11" ht="36" customHeight="1">
      <c r="A32" s="4"/>
      <c r="B32" s="4"/>
      <c r="C32" s="4"/>
      <c r="D32" s="4"/>
      <c r="E32" s="4"/>
      <c r="F32" s="4"/>
      <c r="G32" s="4"/>
      <c r="H32" s="4"/>
      <c r="I32" s="5"/>
      <c r="J32" s="5"/>
      <c r="K32" s="5"/>
    </row>
    <row r="33" spans="1:11" ht="36" customHeight="1">
      <c r="A33" s="1" t="s">
        <v>234</v>
      </c>
      <c r="B33" s="1"/>
      <c r="C33" s="1"/>
      <c r="D33" s="1"/>
      <c r="E33" s="1"/>
      <c r="F33" s="1"/>
      <c r="G33" s="1"/>
      <c r="H33" s="1"/>
      <c r="I33" s="3"/>
      <c r="J33" s="3">
        <f>SUM(J4:J31)</f>
        <v>354418.88013812818</v>
      </c>
      <c r="K33" s="3">
        <f>SUM(K4:K31)</f>
        <v>384454</v>
      </c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"/>
  <sheetViews>
    <sheetView showGridLines="0" workbookViewId="0"/>
  </sheetViews>
  <sheetFormatPr defaultRowHeight="13.8"/>
  <cols>
    <col min="1" max="1" width="15" customWidth="1"/>
    <col min="2" max="5" width="19" customWidth="1"/>
    <col min="6" max="6" width="24" customWidth="1"/>
    <col min="7" max="8" width="23" customWidth="1"/>
  </cols>
  <sheetData>
    <row r="1" spans="1:8" ht="37.950000000000003" customHeight="1">
      <c r="A1" s="20" t="s">
        <v>235</v>
      </c>
      <c r="B1" s="20"/>
      <c r="C1" s="20"/>
      <c r="D1" s="20"/>
      <c r="E1" s="20"/>
      <c r="F1" s="20"/>
      <c r="G1" s="20"/>
      <c r="H1" s="20"/>
    </row>
    <row r="2" spans="1:8" ht="36" customHeight="1">
      <c r="A2" s="1"/>
      <c r="B2" s="1"/>
      <c r="C2" s="1"/>
      <c r="D2" s="1"/>
      <c r="E2" s="1"/>
      <c r="F2" s="1"/>
      <c r="G2" s="1"/>
      <c r="H2" s="1"/>
    </row>
    <row r="3" spans="1:8" ht="43.95" customHeight="1">
      <c r="A3" s="2" t="s">
        <v>98</v>
      </c>
      <c r="B3" s="2" t="s">
        <v>236</v>
      </c>
      <c r="C3" s="2" t="s">
        <v>237</v>
      </c>
      <c r="D3" s="2" t="s">
        <v>238</v>
      </c>
      <c r="E3" s="2" t="s">
        <v>239</v>
      </c>
      <c r="F3" s="2" t="s">
        <v>240</v>
      </c>
      <c r="G3" s="2" t="s">
        <v>241</v>
      </c>
      <c r="H3" s="2" t="s">
        <v>242</v>
      </c>
    </row>
    <row r="4" spans="1:8" ht="36" customHeight="1">
      <c r="A4" s="4" t="s">
        <v>104</v>
      </c>
      <c r="B4" s="18">
        <f>Production!I4+Production!I5+Production!I6+Production!I7</f>
        <v>28.85</v>
      </c>
      <c r="C4" s="18">
        <f>Production!I9+Production!I10+Production!I11+Production!I12+Production!I13</f>
        <v>66.099999999999994</v>
      </c>
      <c r="D4" s="18">
        <f>Production!I14+Production!I15+Production!I16+Production!I17</f>
        <v>54.85</v>
      </c>
      <c r="E4" s="18">
        <f>Production!I18+Production!I19</f>
        <v>32</v>
      </c>
      <c r="F4" s="18">
        <f>Production!I8+Production!I20+Production!I21+Production!I22+Production!I23+Production!I24+Production!I25+Production!I26+Production!I27+Production!I28+Production!I29</f>
        <v>9.8000000000000007</v>
      </c>
      <c r="G4" s="18">
        <f t="shared" ref="G4:G10" si="0">SUM(B4:D4)+F4</f>
        <v>159.6</v>
      </c>
      <c r="H4" s="18">
        <f t="shared" ref="H4:H10" si="1">G4+E4</f>
        <v>191.6</v>
      </c>
    </row>
    <row r="5" spans="1:8" ht="36" customHeight="1">
      <c r="A5" s="1" t="s">
        <v>110</v>
      </c>
      <c r="B5" s="19">
        <f>Production!I30+Production!I31+Production!I32+Production!I33</f>
        <v>33.950000000000003</v>
      </c>
      <c r="C5" s="19">
        <f>Production!I35+Production!I36+Production!I37+Production!I38</f>
        <v>64.599999999999994</v>
      </c>
      <c r="D5" s="19">
        <f>Production!I39+Production!I40+Production!I41+Production!I42+Production!I43</f>
        <v>55.1</v>
      </c>
      <c r="E5" s="19">
        <f>Production!I44+Production!I45</f>
        <v>35</v>
      </c>
      <c r="F5" s="19">
        <f>Production!I34+Production!I46+Production!I47+Production!I48+Production!I49+Production!I50+Production!I51+Production!I52+Production!I53+Production!I54+Production!I55</f>
        <v>9.8000000000000007</v>
      </c>
      <c r="G5" s="19">
        <f t="shared" si="0"/>
        <v>163.45000000000002</v>
      </c>
      <c r="H5" s="19">
        <f t="shared" si="1"/>
        <v>198.45000000000002</v>
      </c>
    </row>
    <row r="6" spans="1:8" ht="36" customHeight="1">
      <c r="A6" s="4" t="s">
        <v>116</v>
      </c>
      <c r="B6" s="18">
        <f>Production!I56+Production!I57+Production!I58+Production!I59</f>
        <v>28.85</v>
      </c>
      <c r="C6" s="18">
        <f>Production!I61+Production!I62+Production!I63+Production!I64+Production!I65</f>
        <v>60.8</v>
      </c>
      <c r="D6" s="18">
        <f>Production!I66+Production!I67+Production!I68+Production!I69+Production!I70</f>
        <v>67.099999999999994</v>
      </c>
      <c r="E6" s="18">
        <f>Production!I71+Production!I72</f>
        <v>20.6</v>
      </c>
      <c r="F6" s="18">
        <f>Production!I60+Production!I73+Production!I74+Production!I75+Production!I76+Production!I77+Production!I78+Production!I79+Production!I80+Production!I81+Production!I82</f>
        <v>9.8000000000000007</v>
      </c>
      <c r="G6" s="18">
        <f t="shared" si="0"/>
        <v>166.55</v>
      </c>
      <c r="H6" s="18">
        <f t="shared" si="1"/>
        <v>187.15</v>
      </c>
    </row>
    <row r="7" spans="1:8" ht="36" customHeight="1">
      <c r="A7" s="1" t="s">
        <v>121</v>
      </c>
      <c r="B7" s="19">
        <f>Production!I83+Production!I84+Production!I85+Production!I86</f>
        <v>43.55</v>
      </c>
      <c r="C7" s="19">
        <f>Production!I88+Production!I89+Production!I90+Production!I91+Production!I92</f>
        <v>63.1</v>
      </c>
      <c r="D7" s="19">
        <f>Production!I93+Production!I94+Production!I95+Production!I96+Production!I97</f>
        <v>54.85</v>
      </c>
      <c r="E7" s="19">
        <f>Production!I98+Production!I99</f>
        <v>32</v>
      </c>
      <c r="F7" s="19">
        <f>Production!I87+Production!I100+Production!I101+Production!I102+Production!I103+Production!I104+Production!I105+Production!I106+Production!I107+Production!I108+Production!I109</f>
        <v>9.8000000000000007</v>
      </c>
      <c r="G7" s="19">
        <f t="shared" si="0"/>
        <v>171.3</v>
      </c>
      <c r="H7" s="19">
        <f t="shared" si="1"/>
        <v>203.3</v>
      </c>
    </row>
    <row r="8" spans="1:8" ht="36" customHeight="1">
      <c r="A8" s="4" t="s">
        <v>126</v>
      </c>
      <c r="B8" s="18">
        <f>Production!I110+Production!I111+Production!I112+Production!I113</f>
        <v>28.85</v>
      </c>
      <c r="C8" s="18">
        <f>Production!I115+Production!I116+Production!I117+Production!I118</f>
        <v>66.099999999999994</v>
      </c>
      <c r="D8" s="18">
        <f>Production!I119+Production!I120+Production!I121+Production!I122+Production!I123</f>
        <v>56.35</v>
      </c>
      <c r="E8" s="18">
        <f>Production!I124+Production!I125</f>
        <v>35</v>
      </c>
      <c r="F8" s="18">
        <f>Production!I114+Production!I126+Production!I127+Production!I128+Production!I129+Production!I130+Production!I131+Production!I132+Production!I133+Production!I134+Production!I135</f>
        <v>9.8000000000000007</v>
      </c>
      <c r="G8" s="18">
        <f t="shared" si="0"/>
        <v>161.1</v>
      </c>
      <c r="H8" s="18">
        <f t="shared" si="1"/>
        <v>196.1</v>
      </c>
    </row>
    <row r="9" spans="1:8" ht="36" customHeight="1">
      <c r="A9" s="1" t="s">
        <v>130</v>
      </c>
      <c r="B9" s="19">
        <f>Production!I136+Production!I137+Production!I138+Production!I139</f>
        <v>33.950000000000003</v>
      </c>
      <c r="C9" s="19">
        <f>Production!I141+Production!I142+Production!I143+Production!I144+Production!I145</f>
        <v>64.599999999999994</v>
      </c>
      <c r="D9" s="19">
        <f>Production!I146+Production!I147+Production!I148+Production!I149+Production!I150</f>
        <v>60.1</v>
      </c>
      <c r="E9" s="19">
        <f>Production!I151+Production!I152</f>
        <v>20.6</v>
      </c>
      <c r="F9" s="19">
        <f>Production!I140+Production!I153+Production!I154+Production!I155+Production!I156+Production!I157+Production!I158+Production!I159+Production!I160+Production!I161+Production!I162</f>
        <v>9.8000000000000007</v>
      </c>
      <c r="G9" s="19">
        <f t="shared" si="0"/>
        <v>168.45000000000002</v>
      </c>
      <c r="H9" s="19">
        <f t="shared" si="1"/>
        <v>189.05</v>
      </c>
    </row>
    <row r="10" spans="1:8" ht="36" customHeight="1">
      <c r="A10" s="4" t="s">
        <v>134</v>
      </c>
      <c r="B10" s="18">
        <f>Production!I163+Production!I164+Production!I165+Production!I166</f>
        <v>28.85</v>
      </c>
      <c r="C10" s="18">
        <f>Production!I168+Production!I169+Production!I170+Production!I171+Production!I172</f>
        <v>58.45</v>
      </c>
      <c r="D10" s="18">
        <f>Production!I173+Production!I174+Production!I175+Production!I176+Production!I177</f>
        <v>66.099999999999994</v>
      </c>
      <c r="E10" s="18">
        <f>Production!I178+Production!I179</f>
        <v>32</v>
      </c>
      <c r="F10" s="18">
        <f>Production!I167+Production!I180+Production!I181+Production!I182+Production!I183+Production!I184+Production!I185+Production!I186+Production!I187+Production!I188+Production!I189</f>
        <v>9.8000000000000007</v>
      </c>
      <c r="G10" s="18">
        <f t="shared" si="0"/>
        <v>163.20000000000002</v>
      </c>
      <c r="H10" s="18">
        <f t="shared" si="1"/>
        <v>195.20000000000002</v>
      </c>
    </row>
    <row r="11" spans="1:8" ht="36" customHeight="1">
      <c r="A11" s="1"/>
      <c r="B11" s="19"/>
      <c r="C11" s="19"/>
      <c r="D11" s="19"/>
      <c r="E11" s="19"/>
      <c r="F11" s="19"/>
      <c r="G11" s="19"/>
      <c r="H11" s="19"/>
    </row>
    <row r="12" spans="1:8" ht="36" customHeight="1">
      <c r="A12" s="4" t="s">
        <v>243</v>
      </c>
      <c r="B12" s="18">
        <f t="shared" ref="B12:H12" si="2">AVERAGE(B4:B10)</f>
        <v>32.407142857142858</v>
      </c>
      <c r="C12" s="18">
        <f t="shared" si="2"/>
        <v>63.392857142857132</v>
      </c>
      <c r="D12" s="18">
        <f t="shared" si="2"/>
        <v>59.207142857142863</v>
      </c>
      <c r="E12" s="18">
        <f t="shared" si="2"/>
        <v>29.599999999999998</v>
      </c>
      <c r="F12" s="18">
        <f t="shared" si="2"/>
        <v>9.7999999999999989</v>
      </c>
      <c r="G12" s="18">
        <f t="shared" si="2"/>
        <v>164.80714285714288</v>
      </c>
      <c r="H12" s="18">
        <f t="shared" si="2"/>
        <v>194.40714285714287</v>
      </c>
    </row>
    <row r="13" spans="1:8" ht="36" customHeight="1">
      <c r="A13" s="1"/>
      <c r="B13" s="1"/>
      <c r="C13" s="1"/>
      <c r="D13" s="1"/>
      <c r="E13" s="1"/>
      <c r="F13" s="1"/>
      <c r="G13" s="1"/>
      <c r="H13" s="1"/>
    </row>
    <row r="14" spans="1:8" ht="61.95" customHeight="1">
      <c r="A14" s="21" t="s">
        <v>244</v>
      </c>
      <c r="B14" s="21"/>
      <c r="C14" s="21"/>
      <c r="D14" s="21"/>
      <c r="E14" s="21"/>
      <c r="F14" s="21"/>
      <c r="G14" s="21"/>
      <c r="H14" s="21"/>
    </row>
  </sheetData>
  <mergeCells count="2">
    <mergeCell ref="A1:H1"/>
    <mergeCell ref="A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Inputs</vt:lpstr>
      <vt:lpstr>7 Day Menu</vt:lpstr>
      <vt:lpstr>Ingredients</vt:lpstr>
      <vt:lpstr>Production</vt:lpstr>
      <vt:lpstr>Purchasing</vt:lpstr>
      <vt:lpstr>Protein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Kevin Wright</cp:lastModifiedBy>
  <dcterms:modified xsi:type="dcterms:W3CDTF">2026-09-09T02:09:11Z</dcterms:modified>
</cp:coreProperties>
</file>